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01. Projekte\UEW\71-02-22 EDLEs\03 Vernetzung &amp; Know How\01_Know-How (Schulungen, Leitfäden,...)\04_Leitfäden_Tools\ESC-Leitfaden\ESC_Leitfaden_2024_Nr_1\Aktuelle_Dokumente\Fertige Anlagen\"/>
    </mc:Choice>
  </mc:AlternateContent>
  <xr:revisionPtr revIDLastSave="0" documentId="13_ncr:1_{EA231BE4-AD99-4DB7-8582-A4CFCF6F102E}" xr6:coauthVersionLast="47" xr6:coauthVersionMax="47" xr10:uidLastSave="{00000000-0000-0000-0000-000000000000}"/>
  <bookViews>
    <workbookView xWindow="-28920" yWindow="-120" windowWidth="29040" windowHeight="15840" activeTab="2" xr2:uid="{00000000-000D-0000-FFFF-FFFF00000000}"/>
  </bookViews>
  <sheets>
    <sheet name="Datei-Info" sheetId="2" r:id="rId1"/>
    <sheet name="Navigation" sheetId="3" r:id="rId2"/>
    <sheet name="Eignungskriterien" sheetId="1" r:id="rId3"/>
  </sheets>
  <externalReferences>
    <externalReference r:id="rId4"/>
  </externalReferences>
  <definedNames>
    <definedName name="bieter_nr">#REF!</definedName>
    <definedName name="_xlnm.Print_Area" localSheetId="2">Eignungskriterien!$A$8:$D$54</definedName>
    <definedName name="_xlnm.Print_Area" localSheetId="1">Navigation!$A$1:$D$16</definedName>
    <definedName name="gt">#NAME?</definedName>
    <definedName name="gtmatrix">#REF!</definedName>
    <definedName name="gtmatrix1">#NAME?</definedName>
    <definedName name="gtmatrix3">#REF!</definedName>
    <definedName name="k_contracting">#REF!</definedName>
    <definedName name="k_diff">#REF!</definedName>
    <definedName name="k_eigen">#REF!</definedName>
    <definedName name="Nutzungsdauer">[1]Angebotsvergleich!$B$18</definedName>
    <definedName name="Print_Titles" localSheetId="2">Eignungskriterien!$1:$22</definedName>
    <definedName name="r_eigenbau">#REF!</definedName>
    <definedName name="r_eigenrealisierung">#REF!</definedName>
    <definedName name="risiko">#REF!</definedName>
    <definedName name="Stufe1">#NAME?</definedName>
    <definedName name="Stufe2">#NAME?</definedName>
    <definedName name="Stufe3">#NAME?</definedName>
    <definedName name="summe2005">#NAME?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1" l="1"/>
  <c r="J30" i="1"/>
  <c r="H25" i="1" l="1"/>
  <c r="D13" i="1"/>
  <c r="B6" i="2"/>
  <c r="Y62" i="1"/>
  <c r="W62" i="1"/>
  <c r="U62" i="1"/>
  <c r="S62" i="1"/>
  <c r="Q62" i="1"/>
  <c r="O62" i="1"/>
  <c r="M62" i="1"/>
  <c r="K62" i="1"/>
  <c r="I62" i="1"/>
  <c r="G62" i="1"/>
  <c r="B15" i="1" l="1"/>
  <c r="H50" i="1"/>
  <c r="J31" i="1"/>
  <c r="H26" i="1"/>
  <c r="Z50" i="1"/>
  <c r="X50" i="1"/>
  <c r="V50" i="1"/>
  <c r="T50" i="1"/>
  <c r="R50" i="1"/>
  <c r="P50" i="1"/>
  <c r="N50" i="1"/>
  <c r="L50" i="1"/>
  <c r="J50" i="1"/>
  <c r="X49" i="1"/>
  <c r="Z49" i="1"/>
  <c r="V49" i="1"/>
  <c r="T49" i="1"/>
  <c r="R49" i="1"/>
  <c r="P49" i="1"/>
  <c r="N49" i="1"/>
  <c r="L49" i="1"/>
  <c r="J49" i="1"/>
  <c r="H49" i="1"/>
  <c r="H31" i="1"/>
  <c r="L31" i="1"/>
  <c r="N31" i="1"/>
  <c r="P31" i="1"/>
  <c r="R31" i="1"/>
  <c r="T31" i="1"/>
  <c r="V31" i="1"/>
  <c r="X31" i="1"/>
  <c r="Z31" i="1"/>
  <c r="H32" i="1"/>
  <c r="J32" i="1"/>
  <c r="L32" i="1"/>
  <c r="N32" i="1"/>
  <c r="P32" i="1"/>
  <c r="R32" i="1"/>
  <c r="T32" i="1"/>
  <c r="V32" i="1"/>
  <c r="X32" i="1"/>
  <c r="Z32" i="1"/>
  <c r="H33" i="1"/>
  <c r="J33" i="1"/>
  <c r="L33" i="1"/>
  <c r="N33" i="1"/>
  <c r="P33" i="1"/>
  <c r="R33" i="1"/>
  <c r="T33" i="1"/>
  <c r="V33" i="1"/>
  <c r="X33" i="1"/>
  <c r="Z33" i="1"/>
  <c r="H34" i="1"/>
  <c r="Z26" i="1"/>
  <c r="X26" i="1"/>
  <c r="V26" i="1"/>
  <c r="T26" i="1"/>
  <c r="R26" i="1"/>
  <c r="P26" i="1"/>
  <c r="N26" i="1"/>
  <c r="L26" i="1"/>
  <c r="J26" i="1"/>
  <c r="X25" i="1"/>
  <c r="Z25" i="1"/>
  <c r="V25" i="1"/>
  <c r="T25" i="1"/>
  <c r="R25" i="1"/>
  <c r="P25" i="1"/>
  <c r="N25" i="1"/>
  <c r="L25" i="1"/>
  <c r="J25" i="1"/>
  <c r="X43" i="1"/>
  <c r="V43" i="1"/>
  <c r="X42" i="1"/>
  <c r="V42" i="1"/>
  <c r="X41" i="1"/>
  <c r="V41" i="1"/>
  <c r="X40" i="1"/>
  <c r="V40" i="1"/>
  <c r="X39" i="1"/>
  <c r="V39" i="1"/>
  <c r="X35" i="1"/>
  <c r="V35" i="1"/>
  <c r="X34" i="1"/>
  <c r="V34" i="1"/>
  <c r="W22" i="1"/>
  <c r="U22" i="1"/>
  <c r="W63" i="1"/>
  <c r="U63" i="1"/>
  <c r="W61" i="1"/>
  <c r="U61" i="1"/>
  <c r="W60" i="1"/>
  <c r="U60" i="1"/>
  <c r="T43" i="1"/>
  <c r="R43" i="1"/>
  <c r="T42" i="1"/>
  <c r="R42" i="1"/>
  <c r="T41" i="1"/>
  <c r="R41" i="1"/>
  <c r="T40" i="1"/>
  <c r="R40" i="1"/>
  <c r="T39" i="1"/>
  <c r="R39" i="1"/>
  <c r="T35" i="1"/>
  <c r="R35" i="1"/>
  <c r="T34" i="1"/>
  <c r="R34" i="1"/>
  <c r="S22" i="1"/>
  <c r="Q22" i="1"/>
  <c r="S63" i="1"/>
  <c r="Q63" i="1"/>
  <c r="S61" i="1"/>
  <c r="Q61" i="1"/>
  <c r="S60" i="1"/>
  <c r="Q60" i="1"/>
  <c r="P43" i="1"/>
  <c r="P42" i="1"/>
  <c r="P41" i="1"/>
  <c r="P40" i="1"/>
  <c r="P39" i="1"/>
  <c r="P35" i="1"/>
  <c r="P34" i="1"/>
  <c r="O22" i="1"/>
  <c r="O63" i="1"/>
  <c r="O61" i="1"/>
  <c r="O60" i="1"/>
  <c r="Y60" i="1"/>
  <c r="Y61" i="1"/>
  <c r="Y63" i="1"/>
  <c r="Y22" i="1"/>
  <c r="Z34" i="1"/>
  <c r="Z35" i="1"/>
  <c r="Z39" i="1"/>
  <c r="Z40" i="1"/>
  <c r="Z41" i="1"/>
  <c r="Z42" i="1"/>
  <c r="Z43" i="1"/>
  <c r="P51" i="1" l="1"/>
  <c r="T51" i="1"/>
  <c r="X44" i="1"/>
  <c r="X38" i="1" s="1"/>
  <c r="R44" i="1"/>
  <c r="R38" i="1" s="1"/>
  <c r="R51" i="1"/>
  <c r="X36" i="1"/>
  <c r="Z44" i="1"/>
  <c r="Z38" i="1" s="1"/>
  <c r="V51" i="1"/>
  <c r="Z51" i="1"/>
  <c r="X51" i="1"/>
  <c r="P44" i="1"/>
  <c r="P38" i="1" s="1"/>
  <c r="T44" i="1"/>
  <c r="T38" i="1" s="1"/>
  <c r="V44" i="1"/>
  <c r="X27" i="1"/>
  <c r="Z36" i="1"/>
  <c r="V36" i="1"/>
  <c r="R36" i="1"/>
  <c r="T36" i="1"/>
  <c r="P36" i="1"/>
  <c r="V27" i="1"/>
  <c r="Z27" i="1"/>
  <c r="P27" i="1"/>
  <c r="R27" i="1"/>
  <c r="T27" i="1"/>
  <c r="C51" i="1"/>
  <c r="C44" i="1"/>
  <c r="N43" i="1"/>
  <c r="L43" i="1"/>
  <c r="J43" i="1"/>
  <c r="H43" i="1"/>
  <c r="N42" i="1"/>
  <c r="L42" i="1"/>
  <c r="J42" i="1"/>
  <c r="H42" i="1"/>
  <c r="N41" i="1"/>
  <c r="L41" i="1"/>
  <c r="J41" i="1"/>
  <c r="H41" i="1"/>
  <c r="D41" i="1"/>
  <c r="N40" i="1"/>
  <c r="L40" i="1"/>
  <c r="J40" i="1"/>
  <c r="H40" i="1"/>
  <c r="N39" i="1"/>
  <c r="L39" i="1"/>
  <c r="J39" i="1"/>
  <c r="H39" i="1"/>
  <c r="C36" i="1"/>
  <c r="B30" i="1" s="1"/>
  <c r="N35" i="1"/>
  <c r="L35" i="1"/>
  <c r="J35" i="1"/>
  <c r="H35" i="1"/>
  <c r="N34" i="1"/>
  <c r="L34" i="1"/>
  <c r="J34" i="1"/>
  <c r="D33" i="1"/>
  <c r="C27" i="1"/>
  <c r="B26" i="1"/>
  <c r="M22" i="1"/>
  <c r="K22" i="1"/>
  <c r="I22" i="1"/>
  <c r="G22" i="1"/>
  <c r="M63" i="1"/>
  <c r="K63" i="1"/>
  <c r="I63" i="1"/>
  <c r="G63" i="1"/>
  <c r="M61" i="1"/>
  <c r="K61" i="1"/>
  <c r="I61" i="1"/>
  <c r="G61" i="1"/>
  <c r="M60" i="1"/>
  <c r="K60" i="1"/>
  <c r="I60" i="1"/>
  <c r="G60" i="1"/>
  <c r="W65" i="1" l="1"/>
  <c r="X46" i="1"/>
  <c r="C46" i="1"/>
  <c r="C53" i="1" s="1"/>
  <c r="Q65" i="1"/>
  <c r="U65" i="1"/>
  <c r="V38" i="1"/>
  <c r="O64" i="1"/>
  <c r="O66" i="1" s="1"/>
  <c r="P53" i="1" s="1"/>
  <c r="P30" i="1"/>
  <c r="Y65" i="1"/>
  <c r="W64" i="1"/>
  <c r="W66" i="1" s="1"/>
  <c r="X53" i="1" s="1"/>
  <c r="X30" i="1"/>
  <c r="O65" i="1"/>
  <c r="S64" i="1"/>
  <c r="S66" i="1" s="1"/>
  <c r="T53" i="1" s="1"/>
  <c r="T30" i="1"/>
  <c r="Q64" i="1"/>
  <c r="Q66" i="1" s="1"/>
  <c r="R53" i="1" s="1"/>
  <c r="R30" i="1"/>
  <c r="U64" i="1"/>
  <c r="U66" i="1" s="1"/>
  <c r="V53" i="1" s="1"/>
  <c r="V30" i="1"/>
  <c r="S65" i="1"/>
  <c r="Y64" i="1"/>
  <c r="Z30" i="1"/>
  <c r="L44" i="1"/>
  <c r="L38" i="1" s="1"/>
  <c r="V46" i="1"/>
  <c r="R46" i="1"/>
  <c r="T46" i="1"/>
  <c r="Z46" i="1"/>
  <c r="P46" i="1"/>
  <c r="H51" i="1"/>
  <c r="J51" i="1"/>
  <c r="L51" i="1"/>
  <c r="B50" i="1"/>
  <c r="D50" i="1"/>
  <c r="B49" i="1"/>
  <c r="D49" i="1"/>
  <c r="L36" i="1"/>
  <c r="N36" i="1"/>
  <c r="H44" i="1"/>
  <c r="J44" i="1"/>
  <c r="J27" i="1"/>
  <c r="N51" i="1"/>
  <c r="N44" i="1"/>
  <c r="N38" i="1" s="1"/>
  <c r="H27" i="1"/>
  <c r="J36" i="1"/>
  <c r="H36" i="1"/>
  <c r="H30" i="1" s="1"/>
  <c r="L27" i="1"/>
  <c r="N27" i="1"/>
  <c r="K65" i="1"/>
  <c r="B14" i="1"/>
  <c r="D25" i="1"/>
  <c r="D26" i="1"/>
  <c r="Y66" i="1" l="1"/>
  <c r="Z53" i="1" s="1"/>
  <c r="G65" i="1"/>
  <c r="H38" i="1"/>
  <c r="K64" i="1"/>
  <c r="K66" i="1" s="1"/>
  <c r="L53" i="1" s="1"/>
  <c r="L30" i="1"/>
  <c r="G64" i="1"/>
  <c r="G66" i="1" s="1"/>
  <c r="H53" i="1" s="1"/>
  <c r="I64" i="1"/>
  <c r="I66" i="1" s="1"/>
  <c r="J53" i="1" s="1"/>
  <c r="I65" i="1"/>
  <c r="J38" i="1"/>
  <c r="M64" i="1"/>
  <c r="N30" i="1"/>
  <c r="J46" i="1"/>
  <c r="L46" i="1"/>
  <c r="N46" i="1"/>
  <c r="M65" i="1"/>
  <c r="H46" i="1"/>
  <c r="M66" i="1" l="1"/>
  <c r="N53" i="1" s="1"/>
  <c r="X55" i="1"/>
  <c r="W54" i="1"/>
  <c r="T55" i="1"/>
  <c r="S54" i="1"/>
  <c r="R55" i="1"/>
  <c r="Q54" i="1"/>
  <c r="V55" i="1"/>
  <c r="U54" i="1"/>
  <c r="Z55" i="1"/>
  <c r="Y54" i="1"/>
  <c r="P55" i="1"/>
  <c r="O54" i="1"/>
  <c r="W67" i="1" l="1"/>
  <c r="U67" i="1"/>
  <c r="S67" i="1"/>
  <c r="M67" i="1"/>
  <c r="Q67" i="1"/>
  <c r="O67" i="1"/>
  <c r="K67" i="1"/>
  <c r="I67" i="1"/>
  <c r="G67" i="1"/>
  <c r="Y67" i="1"/>
  <c r="L55" i="1"/>
  <c r="K54" i="1"/>
  <c r="N55" i="1"/>
  <c r="M54" i="1"/>
  <c r="J55" i="1"/>
  <c r="I54" i="1"/>
  <c r="G54" i="1"/>
  <c r="H55" i="1"/>
</calcChain>
</file>

<file path=xl/sharedStrings.xml><?xml version="1.0" encoding="utf-8"?>
<sst xmlns="http://schemas.openxmlformats.org/spreadsheetml/2006/main" count="162" uniqueCount="106">
  <si>
    <t>Berechnete Werte</t>
  </si>
  <si>
    <t>Projektdaten und Mindestkriterien</t>
  </si>
  <si>
    <t>Wert</t>
  </si>
  <si>
    <t>Bemerkung</t>
  </si>
  <si>
    <t>Letztes zu berücksichtigendes Geschäftsjahr</t>
  </si>
  <si>
    <t>Anzahl zu berücksichtigender Geschäftsjahre</t>
  </si>
  <si>
    <t>Geschäftsjahre</t>
  </si>
  <si>
    <t>Mindestkriterium für die Anzahl der Mitarbeiterinnen und Mitarbeiter des Bewerbers, die für vergleichbare Leistungen zur Verfügung stehen</t>
  </si>
  <si>
    <t>Anzahl der Liegenschaften in der verfahrensgegenständlichen ESC-Maßnahme</t>
  </si>
  <si>
    <t>Gesamthöhe der Energiekosten (Baseline)  in der verfahrensgegenständlichen ESC-Maßnahme</t>
  </si>
  <si>
    <t>Bewerber 1</t>
  </si>
  <si>
    <t>Bewerber 2</t>
  </si>
  <si>
    <t>Bewerber 3</t>
  </si>
  <si>
    <t>Bewerber 4</t>
  </si>
  <si>
    <t>Bewerber 5</t>
  </si>
  <si>
    <t>Kat.</t>
  </si>
  <si>
    <t>Eignungskriterium</t>
  </si>
  <si>
    <t>Max. Punkte</t>
  </si>
  <si>
    <t>Wertungsmethode</t>
  </si>
  <si>
    <t>I.</t>
  </si>
  <si>
    <t>Umsätze</t>
  </si>
  <si>
    <t>Die Wertung der Umsätze wird nach folgender Methode vorgenommen:</t>
  </si>
  <si>
    <t>Punkte</t>
  </si>
  <si>
    <t>I.1.</t>
  </si>
  <si>
    <t>I.2.</t>
  </si>
  <si>
    <t>Gesamtpunkte Umsätze</t>
  </si>
  <si>
    <t>II.</t>
  </si>
  <si>
    <t>Referenzen</t>
  </si>
  <si>
    <t>Die Wertung der Referenzen wird nach folgender Methode vorgenommen:</t>
  </si>
  <si>
    <t>II.1</t>
  </si>
  <si>
    <t>II.1.a.</t>
  </si>
  <si>
    <t xml:space="preserve">Anzahl der Liegenschaften </t>
  </si>
  <si>
    <r>
      <t xml:space="preserve">Anzahl der Liegenschaften der Referenz   </t>
    </r>
    <r>
      <rPr>
        <sz val="10"/>
        <color theme="1"/>
        <rFont val="Calibri"/>
        <family val="2"/>
      </rPr>
      <t>≥</t>
    </r>
    <r>
      <rPr>
        <sz val="10"/>
        <color theme="1"/>
        <rFont val="Arial"/>
        <family val="2"/>
      </rPr>
      <t xml:space="preserve"> 
Anzahl der Liegenschaften in der verfahrensgegenständlichen ESC-Maßnahme = 5 Punkte
Anzahl der Liegenschaften der Referenz   </t>
    </r>
    <r>
      <rPr>
        <sz val="10"/>
        <color theme="1"/>
        <rFont val="Calibri"/>
        <family val="2"/>
      </rPr>
      <t>≤</t>
    </r>
    <r>
      <rPr>
        <sz val="10"/>
        <color theme="1"/>
        <rFont val="Arial"/>
        <family val="2"/>
      </rPr>
      <t xml:space="preserve"> 
Anzahl der Liegenschaften in der verfahrensgegenständlichen ESC-Maßnahme / 2 = 0 Punkte
Eine dazwischenliegende Anzahl der Liegenschaften der Referenz wird in der Wertung linear interpoliert. </t>
    </r>
  </si>
  <si>
    <t>II.1.b.</t>
  </si>
  <si>
    <t>Gesamthöhe der Energiekosten (Baseline)</t>
  </si>
  <si>
    <r>
      <t xml:space="preserve">Gesamthöhe der Energiekosten (Baseline) der Referenz   </t>
    </r>
    <r>
      <rPr>
        <sz val="10"/>
        <rFont val="Calibri"/>
        <family val="2"/>
      </rPr>
      <t>≥</t>
    </r>
    <r>
      <rPr>
        <sz val="10"/>
        <rFont val="Arial"/>
        <family val="2"/>
      </rPr>
      <t xml:space="preserve"> 
Gesamthöhe der Energiekosten (Baseline) in der verfahrensgegenständlichen ESC-Maßnahme = 5 Punkte
Gesamthöhe der Energiekosten (Baseline) der Referenz   </t>
    </r>
    <r>
      <rPr>
        <sz val="10"/>
        <rFont val="Calibri"/>
        <family val="2"/>
      </rPr>
      <t>≤</t>
    </r>
    <r>
      <rPr>
        <sz val="10"/>
        <rFont val="Arial"/>
        <family val="2"/>
      </rPr>
      <t xml:space="preserve"> 
Gesamthöhe der Energiekosten (Baseline) in der verfahrensgegenständlichen ESC-Maßnahme / 2 = 0 Punkte
Eine dazwischenliegende </t>
    </r>
    <r>
      <rPr>
        <sz val="10"/>
        <rFont val="Arial"/>
        <family val="2"/>
      </rPr>
      <t>Gesamthöhe der Energiekosten</t>
    </r>
    <r>
      <rPr>
        <sz val="10"/>
        <rFont val="Arial"/>
        <family val="2"/>
      </rPr>
      <t xml:space="preserve"> der Referenz wird in der Wertung linear interpoliert. </t>
    </r>
  </si>
  <si>
    <t>II.1.c.</t>
  </si>
  <si>
    <t>Investitionskosten (Planung und Ausführung)</t>
  </si>
  <si>
    <t>II.1.d.</t>
  </si>
  <si>
    <t xml:space="preserve">Einsparerfolg Kosten </t>
  </si>
  <si>
    <t xml:space="preserve">Einsparerfolg Kosten  ≥   60 % = 5 Punkte
Einsparerfolg Kosten  ≤   20 % = 0 Punkte
Ein dazwischenliegender Einsparerfolg Kosten der Referenz wird in der Wertung linear interpoliert. </t>
  </si>
  <si>
    <t>II.1.e.</t>
  </si>
  <si>
    <r>
      <t>Einsparerfolg CO</t>
    </r>
    <r>
      <rPr>
        <vertAlign val="subscript"/>
        <sz val="10"/>
        <rFont val="Arial"/>
        <family val="2"/>
      </rPr>
      <t>2</t>
    </r>
  </si>
  <si>
    <r>
      <t>Einsparerfolg CO</t>
    </r>
    <r>
      <rPr>
        <vertAlign val="subscript"/>
        <sz val="10"/>
        <rFont val="Arial"/>
        <family val="2"/>
      </rPr>
      <t>2</t>
    </r>
    <r>
      <rPr>
        <sz val="10"/>
        <rFont val="Arial"/>
        <family val="2"/>
      </rPr>
      <t xml:space="preserve">  ≥  60 % = 5 Punkte
Einsparerfolg CO</t>
    </r>
    <r>
      <rPr>
        <vertAlign val="subscript"/>
        <sz val="10"/>
        <rFont val="Arial"/>
        <family val="2"/>
      </rPr>
      <t>2</t>
    </r>
    <r>
      <rPr>
        <sz val="10"/>
        <rFont val="Arial"/>
        <family val="2"/>
      </rPr>
      <t xml:space="preserve">  ≤  20 % = 0 Punkte
Ein dazwischenliegender Einsparerfolg CO</t>
    </r>
    <r>
      <rPr>
        <vertAlign val="subscript"/>
        <sz val="10"/>
        <rFont val="Arial"/>
        <family val="2"/>
      </rPr>
      <t>2</t>
    </r>
    <r>
      <rPr>
        <sz val="10"/>
        <rFont val="Arial"/>
        <family val="2"/>
      </rPr>
      <t xml:space="preserve"> der Referenz wird in der Wertung linear interpoliert. </t>
    </r>
  </si>
  <si>
    <t>Punkte Referenz 1</t>
  </si>
  <si>
    <t>II.2</t>
  </si>
  <si>
    <t>Referenz 2 
Mindestkriterien: Vergleichbarkeit = 8 Punkte von 20 Punkten</t>
  </si>
  <si>
    <t>II.2.a.</t>
  </si>
  <si>
    <t>II.2.b.</t>
  </si>
  <si>
    <t>II.2.c.</t>
  </si>
  <si>
    <r>
      <t xml:space="preserve">Einsparerfolg Kosten  </t>
    </r>
    <r>
      <rPr>
        <sz val="10"/>
        <rFont val="Calibri"/>
        <family val="2"/>
      </rPr>
      <t>≥</t>
    </r>
    <r>
      <rPr>
        <sz val="10"/>
        <rFont val="Arial"/>
        <family val="2"/>
      </rPr>
      <t xml:space="preserve">   60 % = 5 Punkte
Einsparerfolg Kosten  </t>
    </r>
    <r>
      <rPr>
        <sz val="10"/>
        <rFont val="Calibri"/>
        <family val="2"/>
      </rPr>
      <t>≤</t>
    </r>
    <r>
      <rPr>
        <sz val="10"/>
        <rFont val="Arial"/>
        <family val="2"/>
      </rPr>
      <t xml:space="preserve">   20 % = 0 Punkte
Ein dazwischenliegender Einsparerfolg Kosten der Referenz wird in der Wertung linear interpoliert. </t>
    </r>
  </si>
  <si>
    <t>II.2.d.</t>
  </si>
  <si>
    <r>
      <t>Einsparerfolg CO</t>
    </r>
    <r>
      <rPr>
        <vertAlign val="subscript"/>
        <sz val="10"/>
        <rFont val="Arial"/>
        <family val="2"/>
      </rPr>
      <t>2</t>
    </r>
    <r>
      <rPr>
        <sz val="10"/>
        <rFont val="Arial"/>
        <family val="2"/>
      </rPr>
      <t xml:space="preserve">  </t>
    </r>
    <r>
      <rPr>
        <sz val="10"/>
        <rFont val="Calibri"/>
        <family val="2"/>
      </rPr>
      <t>≥</t>
    </r>
    <r>
      <rPr>
        <sz val="10"/>
        <rFont val="Arial"/>
        <family val="2"/>
      </rPr>
      <t xml:space="preserve">  60 % = 5 Punkte
Einsparerfolg CO</t>
    </r>
    <r>
      <rPr>
        <vertAlign val="subscript"/>
        <sz val="10"/>
        <rFont val="Arial"/>
        <family val="2"/>
      </rPr>
      <t>2</t>
    </r>
    <r>
      <rPr>
        <sz val="10"/>
        <rFont val="Arial"/>
        <family val="2"/>
      </rPr>
      <t xml:space="preserve">  </t>
    </r>
    <r>
      <rPr>
        <sz val="10"/>
        <rFont val="Calibri"/>
        <family val="2"/>
      </rPr>
      <t>≤</t>
    </r>
    <r>
      <rPr>
        <sz val="10"/>
        <rFont val="Arial"/>
        <family val="2"/>
      </rPr>
      <t xml:space="preserve">  20 % = 0 Punkte
Ein dazwischenliegender Einsparerfolg CO</t>
    </r>
    <r>
      <rPr>
        <vertAlign val="subscript"/>
        <sz val="10"/>
        <rFont val="Arial"/>
        <family val="2"/>
      </rPr>
      <t>2</t>
    </r>
    <r>
      <rPr>
        <sz val="10"/>
        <rFont val="Arial"/>
        <family val="2"/>
      </rPr>
      <t xml:space="preserve"> der Referenz wird in der Wertung linear interpoliert. </t>
    </r>
  </si>
  <si>
    <t xml:space="preserve">Punkte Referenz 2 </t>
  </si>
  <si>
    <t>Gesamtpunkte Referenzen</t>
  </si>
  <si>
    <t>III.</t>
  </si>
  <si>
    <t>Mitarbeiterzahlen</t>
  </si>
  <si>
    <t>Die Wertung der Mitarbeiterzahlen wird nach folgender Methode vorgenommen:</t>
  </si>
  <si>
    <t>III.1.</t>
  </si>
  <si>
    <t>III.2.</t>
  </si>
  <si>
    <t>Gesamtpunkte Mitarbeiterzahlen</t>
  </si>
  <si>
    <t xml:space="preserve">Gesamtsumme der Punkte: </t>
  </si>
  <si>
    <t>Rang:</t>
  </si>
  <si>
    <t>Matrix Eignungskriterien</t>
  </si>
  <si>
    <t>Berechnungshilfe des Kompetenzzentrums Contracting der Deutschen Energie-Agentur GmbH (dena)</t>
  </si>
  <si>
    <t>Urheber: Deutsche Energie-Agentur GmbH (dena)</t>
  </si>
  <si>
    <t>www.kompetenzzentrum-contracting.de</t>
  </si>
  <si>
    <r>
      <rPr>
        <b/>
        <sz val="10"/>
        <color theme="1"/>
        <rFont val="Arial"/>
        <family val="2"/>
      </rPr>
      <t>Nutzungshinweise</t>
    </r>
    <r>
      <rPr>
        <sz val="11"/>
        <color theme="1"/>
        <rFont val="Calibri"/>
        <family val="2"/>
        <scheme val="minor"/>
      </rPr>
      <t xml:space="preserve">
Mit Unterstützung des Bundesministeriums für Wirtschaft und Klimaschutz (BMWK) erarbeitet die dena Leitfäden, Mustervorlagen, Datenerhebungs- und Berechnungshilfen für die Umsetzung von Contracting-Projekten und stellt diese Interessierten kostenfrei zur Verfügung. Die Unterlagen wurden teilweise mit Unterstützung durch Dritte erarbeitet, die im Impressum der Leitfäden namentlich benannt sind.
Das vorliegende Musterdokument ist Teil des dena-Leitfadens „Energiespar-Contracting (ESC) – Effizienzmaßnahmen mit Einspargarantie erfolgreich umsetzen“, der unter www.kompetenzzentrum-contracting.de heruntergeladen werden kann. 
</t>
    </r>
    <r>
      <rPr>
        <b/>
        <sz val="10"/>
        <color theme="1"/>
        <rFont val="Arial"/>
        <family val="2"/>
      </rPr>
      <t>Nutzungsrechte</t>
    </r>
    <r>
      <rPr>
        <sz val="11"/>
        <color theme="1"/>
        <rFont val="Calibri"/>
        <family val="2"/>
        <scheme val="minor"/>
      </rPr>
      <t xml:space="preserve">
Das vorliegende Musterdokument muss individualisiert und an das jeweilige ESC-Projekt angepasst werden. Bitte benennen Sie bei der Nutzung die dena wie folgt als Urheber: „Erstellt auf Grundlage einer Mustervorlage der Deutschen Energie-Agentur GmbH (dena).“
Es wird empfohlen, die jeweils aktuellste Version zu verwenden. 
</t>
    </r>
    <r>
      <rPr>
        <b/>
        <sz val="10"/>
        <color theme="1"/>
        <rFont val="Arial"/>
        <family val="2"/>
      </rPr>
      <t>Haftungsausschluss</t>
    </r>
    <r>
      <rPr>
        <sz val="11"/>
        <color theme="1"/>
        <rFont val="Calibri"/>
        <family val="2"/>
        <scheme val="minor"/>
      </rPr>
      <t xml:space="preserve">
Das vorliegende Musterdokument wurde mit größter Sorgfalt entwickelt. Die dena übernimmt jedoch keine Gewähr für die Aktualität, Richtigkeit und Vollständigkeit der zur Verfügung gestellten Inhalte und Berechnungen. Hinweise und Korrekturvorschläge können an info@kompetenzzentrum-contracting.de gesendet werden.
Die dena übernimmt außerdem keinerlei Haftung für Schäden oder Konsequenzen, die durch die Benutzung dieses Musterdokumentes entstehen, sofern der dena nicht nachweislich vorsätzliches oder grob fahrlässiges Verschulden zur Last fällt. Dies betrifft insbesondere auch Berechnungsergebnisse, die mit den zur Verfügung gestellten Berechnungsdokumenten erzielt werden (betrifft insbesondere Excel-Dokumente). Aus der Nutzung des Musterdokumentes kann die Anwenderin oder der Anwender keine Rechte gegenüber der dena ableiten, insbesondere sind hieraus abgeleitete Haftungsansprüche ausgeschlossen. Der Haftungsausschluss betrifft insbesondere auch die Erreichung von Energie- bzw. Kosteneinsparungen.
      </t>
    </r>
  </si>
  <si>
    <t>Eingabefelder Auftraggeber (AG)</t>
  </si>
  <si>
    <t>Bewerber 6</t>
  </si>
  <si>
    <t>Bewerber 7</t>
  </si>
  <si>
    <t>Bewerber 8</t>
  </si>
  <si>
    <t>Bewerber 9</t>
  </si>
  <si>
    <t>Bewerber 10</t>
  </si>
  <si>
    <t>Max. Anzahl Bewerber, die zugelassen werden</t>
  </si>
  <si>
    <t xml:space="preserve">
</t>
  </si>
  <si>
    <t>Allgemeine Informationen</t>
  </si>
  <si>
    <t>Anwendung</t>
  </si>
  <si>
    <t>Grundsätzliches</t>
  </si>
  <si>
    <t>Tabellenblätter</t>
  </si>
  <si>
    <t>Eignungskriterien</t>
  </si>
  <si>
    <t>Matrix der Eignungskriterien für Bieter</t>
  </si>
  <si>
    <t>Diese Datei dient als Hilfestellung für die Auswahl der Bieter von Energiespar-Contracting-Angeboten, die für die Angebotsabgabe zugelassen werden.</t>
  </si>
  <si>
    <t>Eingaben durch Auftraggeber und Auftragnehmer (Bieter)</t>
  </si>
  <si>
    <r>
      <t xml:space="preserve">Gesamthöhe der Energiekosten (Baseline) der Referenz   </t>
    </r>
    <r>
      <rPr>
        <sz val="10"/>
        <color theme="1"/>
        <rFont val="Calibri"/>
        <family val="2"/>
      </rPr>
      <t>≥</t>
    </r>
    <r>
      <rPr>
        <sz val="10"/>
        <color theme="1"/>
        <rFont val="Arial"/>
        <family val="2"/>
      </rPr>
      <t xml:space="preserve"> 
Gesamthöhe der Energiekosten (Baseline) in der verfahrensgegenständlichen ESC-Maßnahme = 5 Punkte
Gesamthöhe der Energiekosten (Baseline) der Referenz   </t>
    </r>
    <r>
      <rPr>
        <sz val="10"/>
        <color theme="1"/>
        <rFont val="Calibri"/>
        <family val="2"/>
      </rPr>
      <t>≤</t>
    </r>
    <r>
      <rPr>
        <sz val="10"/>
        <color theme="1"/>
        <rFont val="Arial"/>
        <family val="2"/>
      </rPr>
      <t xml:space="preserve"> 
Gesamthöhe der Energiekosten (Baseline) in der verfahrensgegenständlichen ESC-Maßnahme / 2 = 0 Punkte
Ein dazwischenliegender Betr</t>
    </r>
    <r>
      <rPr>
        <sz val="10"/>
        <rFont val="Arial"/>
        <family val="2"/>
      </rPr>
      <t>ag der  Gesamthöhe der Energiekosten</t>
    </r>
    <r>
      <rPr>
        <sz val="10"/>
        <color theme="1"/>
        <rFont val="Arial"/>
        <family val="2"/>
      </rPr>
      <t xml:space="preserve"> der Referenz wird in der Wertung linear interpoliert. </t>
    </r>
  </si>
  <si>
    <t>Änderungsprotokoll:</t>
  </si>
  <si>
    <t>Version: 03.08.2023</t>
  </si>
  <si>
    <t>● Initiale Version</t>
  </si>
  <si>
    <t>Es wird vorgeschlagen, 10 Wertungspunkte als Mindestkriterium anzusetzen.</t>
  </si>
  <si>
    <t>Mindestkriterium für die Anzahl der Mitarbeiterinnen und Mitarbeiter des Bewerbers.</t>
  </si>
  <si>
    <t>Mindestkriterium
erfüllt?</t>
  </si>
  <si>
    <t>Vorschlag: 5 Mitarbeiter</t>
  </si>
  <si>
    <t>(siehe Baseline)</t>
  </si>
  <si>
    <t>Wert (entsprechend Dokument "Aufforderung zur Teilnahme" 
und der "Baseline")</t>
  </si>
  <si>
    <t>Mind.</t>
  </si>
  <si>
    <t>Es wird vorgeschlagen, das Doppelte des in der ESC-Maßnahme erwarteten Umsatzes eines Jahres als Mindestkriterium für den kumulierten Umsatz eines Jahres anzusetzen.</t>
  </si>
  <si>
    <t>Mindestkriterium für die Wertungspunkte einer zulässigen Referenz</t>
  </si>
  <si>
    <t>Es wird vorgeschlagen, den in der ESC-Maßnahme erwarteten Umsatz eines Jahres als Mindestkriterium für den kumulierten Umsatz eines Jahres anzusetzen.</t>
  </si>
  <si>
    <t>Vorschlag: 5 Bewerber</t>
  </si>
  <si>
    <t>Vorschlag: 3</t>
  </si>
  <si>
    <r>
      <t xml:space="preserve">
Bei der Zusammenstellung der </t>
    </r>
    <r>
      <rPr>
        <b/>
        <sz val="10"/>
        <rFont val="Arial"/>
        <family val="2"/>
      </rPr>
      <t>Ausschreibungsunterlagen</t>
    </r>
    <r>
      <rPr>
        <sz val="10"/>
        <rFont val="Arial"/>
        <family val="2"/>
      </rPr>
      <t xml:space="preserve"> trägt der </t>
    </r>
    <r>
      <rPr>
        <b/>
        <u/>
        <sz val="10"/>
        <rFont val="Arial"/>
        <family val="2"/>
      </rPr>
      <t>Auftraggeber</t>
    </r>
    <r>
      <rPr>
        <sz val="10"/>
        <rFont val="Arial"/>
        <family val="2"/>
      </rPr>
      <t xml:space="preserve"> projektspezifische Werte in der Spalte D Zeilen 11 bis 23 ein.
Der </t>
    </r>
    <r>
      <rPr>
        <b/>
        <u/>
        <sz val="10"/>
        <rFont val="Arial"/>
        <family val="2"/>
      </rPr>
      <t>Auftragnehmer</t>
    </r>
    <r>
      <rPr>
        <sz val="10"/>
        <rFont val="Arial"/>
        <family val="2"/>
      </rPr>
      <t xml:space="preserve"> (Bieter) wird gebeten, seine Daten in die blaugrauen Felder in Spalte E einzutragen.
Zur </t>
    </r>
    <r>
      <rPr>
        <b/>
        <sz val="10"/>
        <rFont val="Arial"/>
        <family val="2"/>
      </rPr>
      <t>Bewertung der Angebote</t>
    </r>
    <r>
      <rPr>
        <sz val="10"/>
        <rFont val="Arial"/>
        <family val="2"/>
      </rPr>
      <t xml:space="preserve"> kann der </t>
    </r>
    <r>
      <rPr>
        <b/>
        <u/>
        <sz val="10"/>
        <rFont val="Arial"/>
        <family val="2"/>
      </rPr>
      <t>Auftragnehmer</t>
    </r>
    <r>
      <rPr>
        <sz val="10"/>
        <rFont val="Arial"/>
        <family val="2"/>
      </rPr>
      <t xml:space="preserve"> die Spalten G bis AA einblenden und die Daten der Bieter in diesen Spalten kopieren.</t>
    </r>
  </si>
  <si>
    <t>Version 04.07.2024</t>
  </si>
  <si>
    <t>In dieser Datei können Anbieter Angaben zu ihrer Firma machen.
So wie im selben Dokument beschrieben, wird aus den Angaben eine Punktsumme gebildet.
Der Auftraggeber kann eine Kopie dieses Dokuments anfertigen, in das er die Angaben aller Bieter einträgt.
Das Tool überprüft für jeden Bieter, ob die Mindestkriterien erfüllt wurden. Eine Rangfolge der übrigen Bieter wird erstellt. Dieses Dokument kann zur Dokumentation des Vergabeverfahrens archiviert werden.
Diese Dokumentation ist als Ergänzung zum „Leitfaden Energiespar-Contracting“ (inklusive Anlagen) der Deutschen Energie-Agentur GmbH (dena) zu verstehen.</t>
  </si>
  <si>
    <t>● Auswertungsbereich auf maximal 10 Teilnehmeranträge erweitert 
    (Tabellenblatt „Eignungskriterien“ Spalte G bis AA)
● Mindestkriterien entsprechend Dokument „Aufforderung zur Teilnahme“ korrigiert</t>
  </si>
  <si>
    <r>
      <t>Hinweis:</t>
    </r>
    <r>
      <rPr>
        <sz val="10"/>
        <rFont val="Arial"/>
        <family val="2"/>
      </rPr>
      <t xml:space="preserve">
Mindestkriterien für Bewerber sowie Daten des Projekts sind vom Auftraggeber entsprechend der Ausschreibung ab Zeile 10 in Spalte D einzutragen.
Das Dokument kann gedruckt oder als unveränderbares Dokument, z. B. als PDF, ausgeleitet werden, um den Bieter über Projektdaten, Wertungs- und Mindestkriterien für die Bewerbung als Contractor des ESC-Projekts zu informieren.
Mit dem Dokument „Aufforderung zur Abgabe eines Teilnahmeantrags im Rahmen eines Teilnahmewettbewerbs“ werden die Bewerber gebeten,
Angaben zu ihrem Unternehmen zu machen. Die Bewerber werden gebeten, ihre Daten in das Formular „Teilnahmeantrag“ einzutragen.
Diese Berechnungshilfe kann vom Auftraggeber genutzt werden, um zu prüfen, ob die Bewerber alle Mindestanforderungen erfüllen.
Sollten mehr Bewerber Teilnahmeanträge gestellt haben, als der Auftraggeber zum Verhandlungsverfahren zulässt, so kann der Auftraggeber
mit dieser Berechnungshilfe auf Basis der Eignungskriterien eine Auswahl treffen.
Hierzu sind die Spalten G bis Q durch Anklicken des [+]-Symbols einzublenden und die grauen Felder mit den Daten der Bewerber zu befüllen.
</t>
    </r>
  </si>
  <si>
    <t>Vorschlag: 2 Jahre vor Ausschreibung; z. B.: Ausschreibung in 2024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</si>
</sst>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0.00\ &quot;€&quot;"/>
    <numFmt numFmtId="44" formatCode="_-* #,##0.00\ &quot;€&quot;_-;\-* #,##0.00\ &quot;€&quot;_-;_-* &quot;-&quot;??\ &quot;€&quot;_-;_-@_-"/>
    <numFmt numFmtId="43" formatCode="_-* #,##0.00_-;\-* #,##0.00_-;_-* &quot;-&quot;??_-;_-@_-"/>
    <numFmt numFmtId="164" formatCode="#,##0_ ;\-#,##0\ "/>
    <numFmt numFmtId="165" formatCode="0.0"/>
    <numFmt numFmtId="166" formatCode="_-* #,##0_-;\-* #,##0_-;_-* &quot;-&quot;??_-;_-@_-"/>
    <numFmt numFmtId="167" formatCode="0\ &quot; Mitarbeiter&quot;"/>
  </numFmts>
  <fonts count="36" x14ac:knownFonts="1">
    <font>
      <sz val="11"/>
      <color theme="1"/>
      <name val="Calibri"/>
      <scheme val="minor"/>
    </font>
    <font>
      <sz val="11"/>
      <color theme="1"/>
      <name val="Calibri"/>
      <family val="2"/>
      <scheme val="minor"/>
    </font>
    <font>
      <sz val="10"/>
      <color theme="1"/>
      <name val="Arial"/>
      <family val="2"/>
    </font>
    <font>
      <b/>
      <u/>
      <sz val="10"/>
      <color theme="1"/>
      <name val="Arial"/>
      <family val="2"/>
    </font>
    <font>
      <sz val="10"/>
      <name val="Arial"/>
      <family val="2"/>
    </font>
    <font>
      <u/>
      <sz val="10"/>
      <name val="Arial"/>
      <family val="2"/>
    </font>
    <font>
      <u/>
      <sz val="10"/>
      <color theme="1"/>
      <name val="Arial"/>
      <family val="2"/>
    </font>
    <font>
      <b/>
      <sz val="10"/>
      <color theme="0"/>
      <name val="Arial"/>
      <family val="2"/>
    </font>
    <font>
      <b/>
      <sz val="10"/>
      <color theme="1"/>
      <name val="Arial"/>
      <family val="2"/>
    </font>
    <font>
      <sz val="14"/>
      <name val="Arial"/>
      <family val="2"/>
    </font>
    <font>
      <b/>
      <sz val="10"/>
      <name val="Arial"/>
      <family val="2"/>
    </font>
    <font>
      <b/>
      <sz val="12"/>
      <color theme="1"/>
      <name val="Arial"/>
      <family val="2"/>
    </font>
    <font>
      <b/>
      <sz val="20"/>
      <color theme="1"/>
      <name val="Arial"/>
      <family val="2"/>
    </font>
    <font>
      <b/>
      <sz val="14"/>
      <color theme="1"/>
      <name val="Arial"/>
      <family val="2"/>
    </font>
    <font>
      <sz val="11"/>
      <color theme="1"/>
      <name val="Calibri"/>
      <family val="2"/>
      <scheme val="minor"/>
    </font>
    <font>
      <sz val="10"/>
      <color theme="1"/>
      <name val="Calibri"/>
      <family val="2"/>
    </font>
    <font>
      <sz val="10"/>
      <name val="Calibri"/>
      <family val="2"/>
    </font>
    <font>
      <vertAlign val="subscript"/>
      <sz val="10"/>
      <name val="Arial"/>
      <family val="2"/>
    </font>
    <font>
      <b/>
      <sz val="12"/>
      <color indexed="2"/>
      <name val="Arial"/>
      <family val="2"/>
    </font>
    <font>
      <b/>
      <sz val="11"/>
      <name val="Arial"/>
      <family val="2"/>
    </font>
    <font>
      <i/>
      <sz val="10"/>
      <color theme="1"/>
      <name val="Arial"/>
      <family val="2"/>
    </font>
    <font>
      <u/>
      <sz val="11"/>
      <color theme="10"/>
      <name val="Calibri"/>
      <family val="2"/>
      <scheme val="minor"/>
    </font>
    <font>
      <u/>
      <sz val="10"/>
      <color theme="10"/>
      <name val="Arial"/>
      <family val="2"/>
    </font>
    <font>
      <sz val="10"/>
      <color theme="1"/>
      <name val="Arial"/>
      <family val="2"/>
    </font>
    <font>
      <b/>
      <sz val="11"/>
      <color theme="1"/>
      <name val="Arial"/>
      <family val="2"/>
    </font>
    <font>
      <sz val="11"/>
      <name val="Arial"/>
      <family val="2"/>
    </font>
    <font>
      <b/>
      <sz val="11"/>
      <name val="Source Sans Pro"/>
      <family val="2"/>
    </font>
    <font>
      <b/>
      <sz val="11"/>
      <color indexed="2"/>
      <name val="Arial"/>
      <family val="2"/>
    </font>
    <font>
      <b/>
      <sz val="10"/>
      <name val="Source Sans Pro"/>
      <family val="2"/>
    </font>
    <font>
      <u/>
      <sz val="10"/>
      <color indexed="4"/>
      <name val="Arial"/>
      <family val="2"/>
    </font>
    <font>
      <b/>
      <sz val="11"/>
      <name val="Arial"/>
      <family val="2"/>
    </font>
    <font>
      <b/>
      <sz val="11"/>
      <color rgb="FF00B050"/>
      <name val="Arial"/>
      <family val="2"/>
    </font>
    <font>
      <sz val="10"/>
      <name val="Arial"/>
      <family val="2"/>
    </font>
    <font>
      <b/>
      <sz val="10"/>
      <color theme="0"/>
      <name val="Arial"/>
      <family val="2"/>
    </font>
    <font>
      <b/>
      <u/>
      <sz val="10"/>
      <name val="Arial"/>
      <family val="2"/>
    </font>
    <font>
      <sz val="11"/>
      <name val="Arial"/>
      <family val="2"/>
    </font>
  </fonts>
  <fills count="14">
    <fill>
      <patternFill patternType="none"/>
    </fill>
    <fill>
      <patternFill patternType="gray125"/>
    </fill>
    <fill>
      <patternFill patternType="solid">
        <fgColor theme="0" tint="-0.14999847407452621"/>
        <bgColor theme="0" tint="-0.14999847407452621"/>
      </patternFill>
    </fill>
    <fill>
      <patternFill patternType="solid">
        <fgColor indexed="47"/>
        <bgColor indexed="47"/>
      </patternFill>
    </fill>
    <fill>
      <patternFill patternType="solid">
        <fgColor theme="1" tint="0.499984740745262"/>
        <bgColor theme="1" tint="0.499984740745262"/>
      </patternFill>
    </fill>
    <fill>
      <patternFill patternType="solid">
        <fgColor theme="0" tint="-4.9989318521683403E-2"/>
        <bgColor theme="0" tint="-4.9989318521683403E-2"/>
      </patternFill>
    </fill>
    <fill>
      <patternFill patternType="solid">
        <fgColor theme="5" tint="0.59999389629810485"/>
        <bgColor theme="5" tint="0.59999389629810485"/>
      </patternFill>
    </fill>
    <fill>
      <patternFill patternType="solid">
        <fgColor theme="0"/>
        <bgColor theme="0"/>
      </patternFill>
    </fill>
    <fill>
      <patternFill patternType="solid">
        <fgColor theme="5" tint="0.59999389629810485"/>
        <bgColor theme="0" tint="-0.14999847407452621"/>
      </patternFill>
    </fill>
    <fill>
      <patternFill patternType="solid">
        <fgColor indexed="65"/>
      </patternFill>
    </fill>
    <fill>
      <patternFill patternType="solid">
        <fgColor theme="4" tint="0.59999389629810485"/>
        <bgColor theme="4" tint="0.59999389629810485"/>
      </patternFill>
    </fill>
    <fill>
      <patternFill patternType="solid">
        <fgColor theme="4" tint="0.59999389629810485"/>
        <bgColor theme="0"/>
      </patternFill>
    </fill>
    <fill>
      <patternFill patternType="solid">
        <fgColor theme="5" tint="0.39997558519241921"/>
        <bgColor theme="5" tint="0.39997558519241921"/>
      </patternFill>
    </fill>
    <fill>
      <patternFill patternType="solid">
        <fgColor theme="5" tint="0.59999389629810485"/>
        <bgColor indexed="64"/>
      </patternFill>
    </fill>
  </fills>
  <borders count="75">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style="thin">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medium">
        <color auto="1"/>
      </left>
      <right/>
      <top style="thin">
        <color auto="1"/>
      </top>
      <bottom/>
      <diagonal/>
    </border>
    <border>
      <left/>
      <right/>
      <top style="thin">
        <color auto="1"/>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thin">
        <color auto="1"/>
      </right>
      <top style="medium">
        <color auto="1"/>
      </top>
      <bottom/>
      <diagonal/>
    </border>
    <border>
      <left/>
      <right/>
      <top style="hair">
        <color auto="1"/>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bottom/>
      <diagonal/>
    </border>
    <border>
      <left style="medium">
        <color auto="1"/>
      </left>
      <right/>
      <top/>
      <bottom style="hair">
        <color auto="1"/>
      </bottom>
      <diagonal/>
    </border>
    <border>
      <left/>
      <right/>
      <top/>
      <bottom style="hair">
        <color auto="1"/>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right style="medium">
        <color auto="1"/>
      </right>
      <top style="medium">
        <color auto="1"/>
      </top>
      <bottom style="thin">
        <color auto="1"/>
      </bottom>
      <diagonal/>
    </border>
    <border>
      <left style="medium">
        <color auto="1"/>
      </left>
      <right style="thin">
        <color auto="1"/>
      </right>
      <top/>
      <bottom/>
      <diagonal/>
    </border>
    <border>
      <left style="thin">
        <color auto="1"/>
      </left>
      <right/>
      <top/>
      <bottom/>
      <diagonal/>
    </border>
    <border>
      <left style="thin">
        <color auto="1"/>
      </left>
      <right style="thin">
        <color auto="1"/>
      </right>
      <top/>
      <bottom/>
      <diagonal/>
    </border>
    <border>
      <left style="thin">
        <color auto="1"/>
      </left>
      <right style="medium">
        <color auto="1"/>
      </right>
      <top/>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thin">
        <color auto="1"/>
      </top>
      <bottom/>
      <diagonal/>
    </border>
    <border>
      <left/>
      <right style="medium">
        <color auto="1"/>
      </right>
      <top/>
      <bottom/>
      <diagonal/>
    </border>
  </borders>
  <cellStyleXfs count="9">
    <xf numFmtId="0" fontId="0" fillId="0" borderId="0"/>
    <xf numFmtId="43" fontId="14" fillId="0" borderId="0" applyFont="0" applyFill="0" applyBorder="0" applyProtection="0"/>
    <xf numFmtId="9" fontId="14" fillId="0" borderId="0" applyFont="0" applyFill="0" applyBorder="0" applyProtection="0"/>
    <xf numFmtId="44" fontId="14" fillId="0" borderId="0" applyFont="0" applyFill="0" applyBorder="0" applyProtection="0"/>
    <xf numFmtId="0" fontId="14" fillId="0" borderId="0"/>
    <xf numFmtId="0" fontId="4" fillId="0" borderId="0"/>
    <xf numFmtId="0" fontId="21" fillId="0" borderId="0" applyNumberFormat="0" applyFill="0" applyBorder="0" applyProtection="0"/>
    <xf numFmtId="0" fontId="2" fillId="0" borderId="0"/>
    <xf numFmtId="0" fontId="29" fillId="0" borderId="0" applyNumberFormat="0" applyFill="0" applyBorder="0" applyProtection="0">
      <alignment vertical="top"/>
      <protection locked="0"/>
    </xf>
  </cellStyleXfs>
  <cellXfs count="26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wrapText="1"/>
    </xf>
    <xf numFmtId="0" fontId="2" fillId="0" borderId="0" xfId="0" applyFont="1" applyAlignment="1">
      <alignment horizontal="center" wrapText="1"/>
    </xf>
    <xf numFmtId="0" fontId="3" fillId="0" borderId="0" xfId="0" applyFont="1"/>
    <xf numFmtId="0" fontId="4" fillId="3" borderId="1" xfId="0" applyFont="1" applyFill="1" applyBorder="1" applyAlignment="1">
      <alignment vertical="top"/>
    </xf>
    <xf numFmtId="0" fontId="6" fillId="0" borderId="5" xfId="0" applyFont="1" applyBorder="1" applyAlignment="1">
      <alignment horizontal="left" vertical="center" wrapText="1"/>
    </xf>
    <xf numFmtId="0" fontId="2" fillId="0" borderId="6" xfId="0" applyFont="1" applyBorder="1" applyAlignment="1">
      <alignment horizontal="left"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10" xfId="0" applyFont="1" applyFill="1" applyBorder="1" applyAlignment="1">
      <alignment horizontal="center" vertical="center" wrapText="1"/>
    </xf>
    <xf numFmtId="0" fontId="2" fillId="0" borderId="15"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vertical="center" wrapText="1"/>
    </xf>
    <xf numFmtId="0" fontId="2" fillId="0" borderId="24" xfId="0" applyFont="1" applyBorder="1" applyAlignment="1">
      <alignment horizontal="center"/>
    </xf>
    <xf numFmtId="0" fontId="2" fillId="0" borderId="26" xfId="0" applyFont="1" applyBorder="1" applyAlignment="1">
      <alignment horizontal="center"/>
    </xf>
    <xf numFmtId="0" fontId="7" fillId="4" borderId="29" xfId="0" applyFont="1" applyFill="1" applyBorder="1" applyAlignment="1">
      <alignment horizontal="center" vertical="center" wrapText="1"/>
    </xf>
    <xf numFmtId="0" fontId="2" fillId="0" borderId="0" xfId="0" applyFont="1" applyAlignment="1">
      <alignment vertical="top"/>
    </xf>
    <xf numFmtId="0" fontId="2" fillId="0" borderId="0" xfId="0" applyFont="1" applyAlignment="1">
      <alignment horizontal="center" vertical="top"/>
    </xf>
    <xf numFmtId="0" fontId="2" fillId="0" borderId="30" xfId="0" applyFont="1" applyBorder="1" applyAlignment="1">
      <alignment vertical="center"/>
    </xf>
    <xf numFmtId="0" fontId="9" fillId="0" borderId="31" xfId="0" applyFont="1" applyBorder="1" applyAlignment="1">
      <alignment horizontal="right" vertical="center" wrapText="1"/>
    </xf>
    <xf numFmtId="0" fontId="4" fillId="0" borderId="32" xfId="0" applyFont="1" applyBorder="1" applyAlignment="1">
      <alignment vertical="center"/>
    </xf>
    <xf numFmtId="0" fontId="2" fillId="0" borderId="32" xfId="0" applyFont="1" applyBorder="1" applyAlignment="1">
      <alignment vertical="center"/>
    </xf>
    <xf numFmtId="0" fontId="8" fillId="0" borderId="0" xfId="0" applyFont="1" applyAlignment="1">
      <alignment horizontal="left" vertical="top"/>
    </xf>
    <xf numFmtId="0" fontId="2" fillId="0" borderId="33" xfId="0" applyFont="1" applyBorder="1" applyAlignment="1">
      <alignment horizontal="left" vertical="top"/>
    </xf>
    <xf numFmtId="0" fontId="2" fillId="0" borderId="0" xfId="0" applyFont="1" applyAlignment="1">
      <alignment horizontal="left" vertical="top"/>
    </xf>
    <xf numFmtId="0" fontId="4" fillId="0" borderId="30" xfId="0" applyFont="1" applyBorder="1" applyAlignment="1">
      <alignment horizontal="left" vertical="center" wrapText="1"/>
    </xf>
    <xf numFmtId="0" fontId="2" fillId="0" borderId="34" xfId="0" applyFont="1" applyBorder="1" applyAlignment="1">
      <alignment horizontal="left" vertical="top"/>
    </xf>
    <xf numFmtId="0" fontId="2" fillId="0" borderId="35" xfId="0" applyFont="1" applyBorder="1" applyAlignment="1">
      <alignment horizontal="left" vertical="top"/>
    </xf>
    <xf numFmtId="0" fontId="2" fillId="0" borderId="35" xfId="0" applyFont="1" applyBorder="1" applyAlignment="1">
      <alignment horizontal="center" vertical="top"/>
    </xf>
    <xf numFmtId="0" fontId="2" fillId="7" borderId="32" xfId="0" applyFont="1" applyFill="1" applyBorder="1" applyAlignment="1">
      <alignment horizontal="left" vertical="center" wrapText="1"/>
    </xf>
    <xf numFmtId="0" fontId="9" fillId="0" borderId="36" xfId="0" applyFont="1" applyBorder="1" applyAlignment="1">
      <alignment horizontal="right" vertical="center" wrapText="1"/>
    </xf>
    <xf numFmtId="0" fontId="4" fillId="0" borderId="37" xfId="0" applyFont="1" applyBorder="1" applyAlignment="1">
      <alignment vertical="center"/>
    </xf>
    <xf numFmtId="0" fontId="2" fillId="0" borderId="37"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center"/>
    </xf>
    <xf numFmtId="0" fontId="2" fillId="0" borderId="6" xfId="0" applyFont="1" applyBorder="1"/>
    <xf numFmtId="0" fontId="8" fillId="0" borderId="38" xfId="0" applyFont="1" applyBorder="1" applyAlignment="1">
      <alignment horizontal="left" vertical="center" wrapText="1"/>
    </xf>
    <xf numFmtId="0" fontId="8" fillId="0" borderId="10" xfId="0" applyFont="1" applyBorder="1" applyAlignment="1">
      <alignment horizontal="left" vertical="center" wrapText="1"/>
    </xf>
    <xf numFmtId="0" fontId="8" fillId="0" borderId="39"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40" xfId="0" applyFont="1" applyBorder="1" applyAlignment="1">
      <alignment horizontal="center"/>
    </xf>
    <xf numFmtId="0" fontId="2" fillId="0" borderId="14" xfId="0" applyFont="1" applyBorder="1" applyAlignment="1">
      <alignment horizontal="center" vertical="center" wrapText="1"/>
    </xf>
    <xf numFmtId="0" fontId="2" fillId="0" borderId="41" xfId="0" applyFont="1" applyBorder="1" applyAlignment="1">
      <alignment horizontal="left" vertical="center" wrapText="1"/>
    </xf>
    <xf numFmtId="0" fontId="2" fillId="0" borderId="43" xfId="0" applyFont="1" applyBorder="1" applyAlignment="1">
      <alignment horizontal="center" vertical="center" wrapText="1"/>
    </xf>
    <xf numFmtId="7" fontId="2" fillId="5" borderId="41" xfId="3" applyNumberFormat="1" applyFont="1" applyFill="1" applyBorder="1" applyAlignment="1">
      <alignment horizontal="center" vertical="center" wrapText="1"/>
    </xf>
    <xf numFmtId="165" fontId="2" fillId="6" borderId="44" xfId="0" applyNumberFormat="1" applyFont="1" applyFill="1" applyBorder="1" applyAlignment="1">
      <alignment horizontal="center" vertical="center"/>
    </xf>
    <xf numFmtId="0" fontId="2" fillId="0" borderId="20" xfId="0" applyFont="1" applyBorder="1" applyAlignment="1">
      <alignment horizontal="left" vertical="center" wrapText="1"/>
    </xf>
    <xf numFmtId="0" fontId="2" fillId="0" borderId="22" xfId="0" applyFont="1" applyBorder="1" applyAlignment="1">
      <alignment horizontal="left" vertical="center" wrapText="1"/>
    </xf>
    <xf numFmtId="0" fontId="2" fillId="0" borderId="1" xfId="0" applyFont="1" applyBorder="1" applyAlignment="1">
      <alignment horizontal="center" vertical="center" wrapText="1"/>
    </xf>
    <xf numFmtId="7" fontId="2" fillId="5" borderId="20" xfId="3" applyNumberFormat="1" applyFont="1" applyFill="1" applyBorder="1" applyAlignment="1">
      <alignment horizontal="center" vertical="center" wrapText="1"/>
    </xf>
    <xf numFmtId="0" fontId="8" fillId="0" borderId="20" xfId="0" applyFont="1" applyBorder="1" applyAlignment="1">
      <alignment horizontal="left" vertical="center" wrapText="1"/>
    </xf>
    <xf numFmtId="0" fontId="8" fillId="0" borderId="22" xfId="0" applyFont="1" applyBorder="1" applyAlignment="1">
      <alignment horizontal="left" vertical="center" wrapText="1"/>
    </xf>
    <xf numFmtId="0" fontId="8" fillId="0" borderId="1" xfId="0" applyFont="1" applyBorder="1" applyAlignment="1">
      <alignment horizontal="center" vertical="center" wrapText="1"/>
    </xf>
    <xf numFmtId="0" fontId="8" fillId="0" borderId="20" xfId="0" applyFont="1" applyBorder="1" applyAlignment="1">
      <alignment horizontal="center" vertical="center" wrapText="1"/>
    </xf>
    <xf numFmtId="2" fontId="8" fillId="6" borderId="45" xfId="0" applyNumberFormat="1" applyFont="1" applyFill="1" applyBorder="1" applyAlignment="1">
      <alignment horizontal="center" vertical="center"/>
    </xf>
    <xf numFmtId="0" fontId="2" fillId="0" borderId="27" xfId="0" applyFont="1" applyBorder="1"/>
    <xf numFmtId="0" fontId="2" fillId="0" borderId="46" xfId="0" applyFont="1" applyBorder="1"/>
    <xf numFmtId="0" fontId="2" fillId="0" borderId="47" xfId="0" applyFont="1" applyBorder="1" applyAlignment="1">
      <alignment horizontal="center"/>
    </xf>
    <xf numFmtId="0" fontId="2" fillId="0" borderId="27" xfId="0" applyFont="1" applyBorder="1" applyAlignment="1">
      <alignment horizontal="center" wrapText="1"/>
    </xf>
    <xf numFmtId="0" fontId="2" fillId="0" borderId="48" xfId="0" applyFont="1" applyBorder="1"/>
    <xf numFmtId="0" fontId="2" fillId="0" borderId="49" xfId="0" applyFont="1" applyBorder="1"/>
    <xf numFmtId="0" fontId="2" fillId="0" borderId="40" xfId="0" applyFont="1" applyBorder="1"/>
    <xf numFmtId="0" fontId="2" fillId="0" borderId="38" xfId="0" applyFont="1" applyBorder="1"/>
    <xf numFmtId="0" fontId="2" fillId="0" borderId="14" xfId="0" applyFont="1" applyBorder="1"/>
    <xf numFmtId="0" fontId="8" fillId="0" borderId="16" xfId="0" applyFont="1" applyBorder="1" applyAlignment="1">
      <alignment horizontal="left" vertical="center" wrapText="1"/>
    </xf>
    <xf numFmtId="0" fontId="8" fillId="0" borderId="18" xfId="0" applyFont="1" applyBorder="1" applyAlignment="1">
      <alignment horizontal="left" vertical="center" wrapText="1"/>
    </xf>
    <xf numFmtId="0" fontId="8" fillId="0" borderId="50" xfId="0" applyFont="1" applyBorder="1" applyAlignment="1">
      <alignment horizontal="center" vertical="center" wrapText="1"/>
    </xf>
    <xf numFmtId="164" fontId="2" fillId="5" borderId="20" xfId="1" applyNumberFormat="1" applyFont="1" applyFill="1" applyBorder="1" applyAlignment="1">
      <alignment horizontal="center" vertical="center" wrapText="1"/>
    </xf>
    <xf numFmtId="165" fontId="2" fillId="6" borderId="45" xfId="0" applyNumberFormat="1" applyFont="1" applyFill="1" applyBorder="1" applyAlignment="1">
      <alignment horizontal="center" vertical="center"/>
    </xf>
    <xf numFmtId="0" fontId="4" fillId="0" borderId="22" xfId="0" applyFont="1" applyBorder="1" applyAlignment="1">
      <alignment horizontal="left" vertical="center" wrapText="1"/>
    </xf>
    <xf numFmtId="0" fontId="4" fillId="0" borderId="1" xfId="0" applyFont="1" applyBorder="1" applyAlignment="1">
      <alignment horizontal="center" vertical="center" wrapText="1"/>
    </xf>
    <xf numFmtId="9" fontId="2" fillId="5" borderId="20" xfId="2" applyFont="1" applyFill="1" applyBorder="1" applyAlignment="1">
      <alignment horizontal="center" vertical="center" wrapText="1"/>
    </xf>
    <xf numFmtId="0" fontId="8" fillId="0" borderId="1" xfId="0" applyFont="1" applyBorder="1" applyAlignment="1">
      <alignment horizontal="left" vertical="center" wrapText="1"/>
    </xf>
    <xf numFmtId="2" fontId="8" fillId="6" borderId="45" xfId="0" applyNumberFormat="1" applyFont="1" applyFill="1" applyBorder="1" applyAlignment="1">
      <alignment horizontal="center"/>
    </xf>
    <xf numFmtId="0" fontId="8" fillId="0" borderId="45" xfId="0" applyFont="1" applyBorder="1"/>
    <xf numFmtId="0" fontId="11" fillId="0" borderId="20" xfId="0" applyFont="1" applyBorder="1" applyAlignment="1">
      <alignment horizontal="center" vertical="center" wrapText="1"/>
    </xf>
    <xf numFmtId="2" fontId="11" fillId="6" borderId="45" xfId="0" applyNumberFormat="1" applyFont="1" applyFill="1" applyBorder="1" applyAlignment="1">
      <alignment horizontal="center"/>
    </xf>
    <xf numFmtId="0" fontId="2" fillId="0" borderId="27" xfId="0" applyFont="1" applyBorder="1" applyAlignment="1">
      <alignment horizontal="left" vertical="center" wrapText="1"/>
    </xf>
    <xf numFmtId="0" fontId="4" fillId="0" borderId="46" xfId="0" applyFont="1" applyBorder="1" applyAlignment="1">
      <alignment horizontal="left" vertical="center" wrapText="1"/>
    </xf>
    <xf numFmtId="0" fontId="4" fillId="0" borderId="47" xfId="0" applyFont="1" applyBorder="1" applyAlignment="1">
      <alignment horizontal="center" vertical="center" wrapText="1"/>
    </xf>
    <xf numFmtId="0" fontId="2" fillId="0" borderId="27" xfId="0" applyFont="1" applyBorder="1" applyAlignment="1">
      <alignment horizontal="center" vertical="center" wrapText="1"/>
    </xf>
    <xf numFmtId="0" fontId="8" fillId="0" borderId="41" xfId="0" applyFont="1" applyBorder="1" applyAlignment="1">
      <alignment horizontal="left" vertical="center" wrapText="1"/>
    </xf>
    <xf numFmtId="0" fontId="8" fillId="0" borderId="42" xfId="0" applyFont="1" applyBorder="1" applyAlignment="1">
      <alignment horizontal="left" vertical="center" wrapText="1"/>
    </xf>
    <xf numFmtId="0" fontId="8" fillId="0" borderId="43" xfId="0" applyFont="1" applyBorder="1" applyAlignment="1">
      <alignment horizontal="center" vertical="center" wrapText="1"/>
    </xf>
    <xf numFmtId="0" fontId="8" fillId="0" borderId="41" xfId="0" applyFont="1" applyBorder="1" applyAlignment="1">
      <alignment horizontal="center" vertical="center" wrapText="1"/>
    </xf>
    <xf numFmtId="0" fontId="2" fillId="0" borderId="44" xfId="0" applyFont="1" applyBorder="1"/>
    <xf numFmtId="0" fontId="2" fillId="0" borderId="41" xfId="0" applyFont="1" applyBorder="1"/>
    <xf numFmtId="0" fontId="2" fillId="0" borderId="53" xfId="0" applyFont="1" applyBorder="1"/>
    <xf numFmtId="0" fontId="2" fillId="0" borderId="20" xfId="0" applyFont="1" applyBorder="1" applyAlignment="1">
      <alignment horizontal="left" vertical="center"/>
    </xf>
    <xf numFmtId="0" fontId="2" fillId="0" borderId="22" xfId="0" applyFont="1" applyBorder="1" applyAlignment="1">
      <alignment horizontal="left" vertical="center"/>
    </xf>
    <xf numFmtId="0" fontId="2" fillId="0" borderId="1" xfId="0" applyFont="1" applyBorder="1" applyAlignment="1">
      <alignment horizontal="center"/>
    </xf>
    <xf numFmtId="0" fontId="2" fillId="0" borderId="20" xfId="0" applyFont="1" applyBorder="1" applyAlignment="1">
      <alignment horizontal="center" wrapText="1"/>
    </xf>
    <xf numFmtId="0" fontId="2" fillId="0" borderId="45" xfId="0" applyFont="1" applyBorder="1" applyAlignment="1">
      <alignment horizontal="center"/>
    </xf>
    <xf numFmtId="0" fontId="8" fillId="0" borderId="0" xfId="0" applyFont="1"/>
    <xf numFmtId="0" fontId="12" fillId="0" borderId="55" xfId="0" applyFont="1" applyBorder="1" applyAlignment="1">
      <alignment horizontal="center" vertical="center" wrapText="1"/>
    </xf>
    <xf numFmtId="9" fontId="13" fillId="0" borderId="23" xfId="2" applyFont="1" applyBorder="1" applyAlignment="1">
      <alignment horizontal="center" wrapText="1"/>
    </xf>
    <xf numFmtId="165" fontId="12" fillId="6" borderId="56" xfId="0" applyNumberFormat="1" applyFont="1" applyFill="1" applyBorder="1" applyAlignment="1">
      <alignment horizontal="center"/>
    </xf>
    <xf numFmtId="0" fontId="12" fillId="0" borderId="59" xfId="0" applyFont="1" applyBorder="1" applyAlignment="1">
      <alignment horizontal="center" vertical="center" wrapText="1"/>
    </xf>
    <xf numFmtId="1" fontId="12" fillId="6" borderId="60" xfId="0" applyNumberFormat="1" applyFont="1" applyFill="1" applyBorder="1" applyAlignment="1">
      <alignment horizont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0" fillId="7" borderId="0" xfId="4" applyFont="1" applyFill="1" applyAlignment="1">
      <alignment vertical="center"/>
    </xf>
    <xf numFmtId="0" fontId="4" fillId="7" borderId="0" xfId="5" applyFill="1" applyAlignment="1">
      <alignment vertical="center"/>
    </xf>
    <xf numFmtId="0" fontId="8" fillId="7" borderId="0" xfId="4" applyFont="1" applyFill="1" applyAlignment="1">
      <alignment horizontal="left" vertical="center" wrapText="1"/>
    </xf>
    <xf numFmtId="0" fontId="18" fillId="7" borderId="0" xfId="5" applyFont="1" applyFill="1" applyAlignment="1">
      <alignment vertical="center"/>
    </xf>
    <xf numFmtId="0" fontId="19" fillId="7" borderId="0" xfId="5" applyFont="1" applyFill="1" applyAlignment="1">
      <alignment vertical="center"/>
    </xf>
    <xf numFmtId="14" fontId="0" fillId="7" borderId="0" xfId="4" applyNumberFormat="1" applyFont="1" applyFill="1" applyAlignment="1">
      <alignment vertical="center"/>
    </xf>
    <xf numFmtId="0" fontId="10" fillId="7" borderId="0" xfId="5" applyFont="1" applyFill="1" applyAlignment="1">
      <alignment vertical="center"/>
    </xf>
    <xf numFmtId="0" fontId="20" fillId="7" borderId="0" xfId="4" applyFont="1" applyFill="1" applyAlignment="1">
      <alignment horizontal="left" vertical="center"/>
    </xf>
    <xf numFmtId="14" fontId="20" fillId="7" borderId="0" xfId="4" applyNumberFormat="1" applyFont="1" applyFill="1" applyAlignment="1">
      <alignment vertical="center"/>
    </xf>
    <xf numFmtId="0" fontId="4" fillId="7" borderId="0" xfId="5" applyFill="1" applyAlignment="1">
      <alignment horizontal="left" vertical="center"/>
    </xf>
    <xf numFmtId="0" fontId="22" fillId="7" borderId="0" xfId="6" applyFont="1" applyFill="1" applyAlignment="1">
      <alignment horizontal="left" vertical="center"/>
    </xf>
    <xf numFmtId="0" fontId="2" fillId="0" borderId="0" xfId="0" applyFont="1" applyAlignment="1">
      <alignment wrapText="1"/>
    </xf>
    <xf numFmtId="0" fontId="2" fillId="0" borderId="30" xfId="0" applyFont="1" applyBorder="1" applyAlignment="1">
      <alignment vertical="center" wrapText="1"/>
    </xf>
    <xf numFmtId="0" fontId="2" fillId="0" borderId="32" xfId="0" applyFont="1" applyBorder="1" applyAlignment="1">
      <alignment vertical="center" wrapText="1"/>
    </xf>
    <xf numFmtId="0" fontId="2" fillId="0" borderId="32" xfId="0" applyFont="1" applyBorder="1" applyAlignment="1">
      <alignment horizontal="left" vertical="center" wrapText="1"/>
    </xf>
    <xf numFmtId="0" fontId="4" fillId="0" borderId="32" xfId="0" applyFont="1" applyBorder="1" applyAlignment="1">
      <alignment horizontal="left" vertical="center" wrapText="1"/>
    </xf>
    <xf numFmtId="0" fontId="2" fillId="0" borderId="7" xfId="0" applyFont="1" applyBorder="1"/>
    <xf numFmtId="0" fontId="7" fillId="4" borderId="40" xfId="0" applyFont="1" applyFill="1" applyBorder="1" applyAlignment="1">
      <alignment horizontal="center" vertical="center" wrapText="1"/>
    </xf>
    <xf numFmtId="9" fontId="23" fillId="2" borderId="1" xfId="0" applyNumberFormat="1" applyFont="1" applyFill="1" applyBorder="1" applyAlignment="1">
      <alignment vertical="center"/>
    </xf>
    <xf numFmtId="0" fontId="2" fillId="0" borderId="4" xfId="0" applyFont="1" applyBorder="1"/>
    <xf numFmtId="0" fontId="2" fillId="7" borderId="30"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2" xfId="0" applyFont="1" applyFill="1" applyBorder="1" applyAlignment="1">
      <alignment horizontal="left" vertical="center" wrapText="1"/>
    </xf>
    <xf numFmtId="43" fontId="2" fillId="0" borderId="0" xfId="1" applyFont="1"/>
    <xf numFmtId="166" fontId="24" fillId="0" borderId="57" xfId="1" applyNumberFormat="1" applyFont="1" applyBorder="1" applyAlignment="1">
      <alignment horizontal="right"/>
    </xf>
    <xf numFmtId="0" fontId="25" fillId="0" borderId="0" xfId="7" applyFont="1" applyAlignment="1">
      <alignment horizontal="left" vertical="top"/>
    </xf>
    <xf numFmtId="0" fontId="26" fillId="9" borderId="0" xfId="5" applyFont="1" applyFill="1" applyAlignment="1">
      <alignment horizontal="left" vertical="top"/>
    </xf>
    <xf numFmtId="0" fontId="26" fillId="7" borderId="0" xfId="7" applyFont="1" applyFill="1" applyAlignment="1">
      <alignment horizontal="left" vertical="top"/>
    </xf>
    <xf numFmtId="0" fontId="28" fillId="10" borderId="62" xfId="5" applyFont="1" applyFill="1" applyBorder="1" applyAlignment="1">
      <alignment horizontal="left" vertical="top"/>
    </xf>
    <xf numFmtId="0" fontId="25" fillId="10" borderId="63" xfId="7" applyFont="1" applyFill="1" applyBorder="1" applyAlignment="1">
      <alignment horizontal="left" vertical="top"/>
    </xf>
    <xf numFmtId="0" fontId="29" fillId="0" borderId="0" xfId="8" applyAlignment="1" applyProtection="1">
      <alignment horizontal="left" vertical="top"/>
    </xf>
    <xf numFmtId="0" fontId="2" fillId="0" borderId="0" xfId="7" applyAlignment="1">
      <alignment horizontal="left" vertical="top"/>
    </xf>
    <xf numFmtId="0" fontId="4" fillId="0" borderId="0" xfId="7" applyFont="1" applyAlignment="1">
      <alignment horizontal="left" vertical="top"/>
    </xf>
    <xf numFmtId="0" fontId="4" fillId="9" borderId="0" xfId="5" applyFill="1" applyAlignment="1">
      <alignment horizontal="left" vertical="top"/>
    </xf>
    <xf numFmtId="0" fontId="31" fillId="7" borderId="0" xfId="5" applyFont="1" applyFill="1" applyAlignment="1">
      <alignment vertical="top" wrapText="1"/>
    </xf>
    <xf numFmtId="0" fontId="30" fillId="0" borderId="0" xfId="7" applyFont="1" applyAlignment="1">
      <alignment vertical="top"/>
    </xf>
    <xf numFmtId="0" fontId="30" fillId="0" borderId="0" xfId="5" applyFont="1" applyAlignment="1">
      <alignment horizontal="left" vertical="top"/>
    </xf>
    <xf numFmtId="0" fontId="2" fillId="0" borderId="0" xfId="7" applyAlignment="1">
      <alignment vertical="top"/>
    </xf>
    <xf numFmtId="0" fontId="2" fillId="0" borderId="0" xfId="7" applyAlignment="1">
      <alignment horizontal="left"/>
    </xf>
    <xf numFmtId="0" fontId="4" fillId="11" borderId="0" xfId="7" applyFont="1" applyFill="1" applyAlignment="1">
      <alignment horizontal="left" vertical="top"/>
    </xf>
    <xf numFmtId="0" fontId="4" fillId="7" borderId="0" xfId="7" applyFont="1" applyFill="1" applyAlignment="1">
      <alignment horizontal="left" vertical="top"/>
    </xf>
    <xf numFmtId="0" fontId="26" fillId="9" borderId="0" xfId="5" applyFont="1" applyFill="1" applyAlignment="1">
      <alignment vertical="top"/>
    </xf>
    <xf numFmtId="0" fontId="29" fillId="7" borderId="0" xfId="8" applyFill="1" applyAlignment="1" applyProtection="1">
      <alignment vertical="top" wrapText="1"/>
    </xf>
    <xf numFmtId="0" fontId="25" fillId="0" borderId="0" xfId="7" applyFont="1" applyAlignment="1">
      <alignment vertical="top"/>
    </xf>
    <xf numFmtId="0" fontId="26" fillId="12" borderId="62" xfId="7" applyFont="1" applyFill="1" applyBorder="1" applyAlignment="1">
      <alignment horizontal="left" vertical="top"/>
    </xf>
    <xf numFmtId="0" fontId="4" fillId="12" borderId="63" xfId="7" applyFont="1" applyFill="1" applyBorder="1" applyAlignment="1">
      <alignment vertical="top" wrapText="1"/>
    </xf>
    <xf numFmtId="0" fontId="4" fillId="9" borderId="0" xfId="7" applyFont="1" applyFill="1" applyAlignment="1">
      <alignment vertical="top" wrapText="1"/>
    </xf>
    <xf numFmtId="0" fontId="25" fillId="9" borderId="0" xfId="7" applyFont="1" applyFill="1" applyAlignment="1">
      <alignment vertical="top" wrapText="1"/>
    </xf>
    <xf numFmtId="0" fontId="10" fillId="0" borderId="64" xfId="5" applyFont="1" applyBorder="1" applyAlignment="1">
      <alignment vertical="top" wrapText="1"/>
    </xf>
    <xf numFmtId="0" fontId="4" fillId="9" borderId="43" xfId="7" applyFont="1" applyFill="1" applyBorder="1" applyAlignment="1">
      <alignment horizontal="left" vertical="top" wrapText="1" indent="2"/>
    </xf>
    <xf numFmtId="0" fontId="25" fillId="9" borderId="0" xfId="7" applyFont="1" applyFill="1"/>
    <xf numFmtId="0" fontId="29" fillId="12" borderId="64" xfId="8" applyFill="1" applyBorder="1" applyProtection="1">
      <alignment vertical="top"/>
    </xf>
    <xf numFmtId="0" fontId="33" fillId="4" borderId="9" xfId="0" applyFont="1" applyFill="1" applyBorder="1" applyAlignment="1">
      <alignment horizontal="left" vertical="center" wrapText="1"/>
    </xf>
    <xf numFmtId="0" fontId="35" fillId="0" borderId="0" xfId="0" applyFont="1" applyAlignment="1">
      <alignment vertical="top"/>
    </xf>
    <xf numFmtId="0" fontId="19" fillId="0" borderId="0" xfId="0" applyFont="1" applyAlignment="1">
      <alignment vertical="top"/>
    </xf>
    <xf numFmtId="0" fontId="35" fillId="0" borderId="1" xfId="0" applyFont="1" applyBorder="1" applyAlignment="1">
      <alignment vertical="top"/>
    </xf>
    <xf numFmtId="0" fontId="8" fillId="0" borderId="65" xfId="0" applyFont="1" applyBorder="1" applyAlignment="1">
      <alignment horizontal="center" vertical="center" wrapText="1"/>
    </xf>
    <xf numFmtId="0" fontId="2" fillId="0" borderId="15" xfId="0" applyFont="1" applyBorder="1" applyAlignment="1">
      <alignment horizontal="right" vertical="center" wrapText="1"/>
    </xf>
    <xf numFmtId="0" fontId="32" fillId="0" borderId="30" xfId="0" applyFont="1" applyBorder="1" applyAlignment="1">
      <alignment horizontal="left" vertical="center" wrapText="1"/>
    </xf>
    <xf numFmtId="0" fontId="23" fillId="0" borderId="45" xfId="0" applyFont="1" applyBorder="1" applyAlignment="1">
      <alignment wrapText="1"/>
    </xf>
    <xf numFmtId="0" fontId="23" fillId="0" borderId="30" xfId="0" applyFont="1" applyBorder="1" applyAlignment="1">
      <alignment horizontal="left" vertical="center" wrapText="1"/>
    </xf>
    <xf numFmtId="0" fontId="23" fillId="0" borderId="27" xfId="0" applyFont="1" applyBorder="1" applyAlignment="1">
      <alignment vertical="center" wrapText="1"/>
    </xf>
    <xf numFmtId="0" fontId="32" fillId="0" borderId="23" xfId="0" applyFont="1" applyBorder="1" applyAlignment="1">
      <alignment vertical="center" wrapText="1"/>
    </xf>
    <xf numFmtId="0" fontId="23" fillId="0" borderId="20" xfId="0" applyFont="1" applyBorder="1" applyAlignment="1">
      <alignment vertical="center" wrapText="1"/>
    </xf>
    <xf numFmtId="0" fontId="23" fillId="0" borderId="23" xfId="0" applyFont="1" applyBorder="1" applyAlignment="1">
      <alignment vertical="center" wrapText="1"/>
    </xf>
    <xf numFmtId="0" fontId="3" fillId="0" borderId="12" xfId="0" applyFont="1" applyBorder="1"/>
    <xf numFmtId="0" fontId="2" fillId="0" borderId="13" xfId="0" applyFont="1" applyBorder="1"/>
    <xf numFmtId="0" fontId="2" fillId="0" borderId="13" xfId="0" applyFont="1" applyBorder="1" applyAlignment="1">
      <alignment horizontal="center"/>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23" fillId="0" borderId="13" xfId="0" applyFont="1" applyBorder="1" applyAlignment="1">
      <alignment horizontal="center" vertical="center" wrapText="1"/>
    </xf>
    <xf numFmtId="0" fontId="7" fillId="4" borderId="8" xfId="0" applyFont="1" applyFill="1" applyBorder="1" applyAlignment="1">
      <alignment horizontal="center" vertical="center" wrapText="1"/>
    </xf>
    <xf numFmtId="0" fontId="25" fillId="0" borderId="1" xfId="0" applyFont="1" applyBorder="1" applyAlignment="1">
      <alignment vertical="top"/>
    </xf>
    <xf numFmtId="0" fontId="8" fillId="0" borderId="66" xfId="0" applyFont="1" applyBorder="1" applyAlignment="1">
      <alignment horizontal="left" vertical="center" wrapText="1"/>
    </xf>
    <xf numFmtId="0" fontId="8" fillId="0" borderId="67" xfId="0" applyFont="1" applyBorder="1" applyAlignment="1">
      <alignment horizontal="left" vertical="center" wrapText="1"/>
    </xf>
    <xf numFmtId="0" fontId="12" fillId="0" borderId="68" xfId="0" applyFont="1" applyBorder="1" applyAlignment="1">
      <alignment horizontal="center" vertical="center" wrapText="1"/>
    </xf>
    <xf numFmtId="9" fontId="13" fillId="0" borderId="66" xfId="2" applyFont="1" applyBorder="1" applyAlignment="1">
      <alignment horizontal="center" wrapText="1"/>
    </xf>
    <xf numFmtId="165" fontId="12" fillId="6" borderId="69" xfId="0" applyNumberFormat="1" applyFont="1" applyFill="1" applyBorder="1" applyAlignment="1">
      <alignment horizontal="center"/>
    </xf>
    <xf numFmtId="0" fontId="10" fillId="0" borderId="2" xfId="0" applyFont="1" applyBorder="1" applyAlignment="1">
      <alignment horizontal="left" vertical="center" indent="3"/>
    </xf>
    <xf numFmtId="0" fontId="4" fillId="0" borderId="3" xfId="0" applyFont="1" applyBorder="1" applyAlignment="1">
      <alignment horizontal="left" indent="3"/>
    </xf>
    <xf numFmtId="0" fontId="4" fillId="0" borderId="4" xfId="0" applyFont="1" applyBorder="1" applyAlignment="1">
      <alignment horizontal="left" indent="3"/>
    </xf>
    <xf numFmtId="0" fontId="10" fillId="0" borderId="5" xfId="0" applyFont="1" applyBorder="1" applyAlignment="1">
      <alignment horizontal="left" vertical="center" indent="3"/>
    </xf>
    <xf numFmtId="0" fontId="4" fillId="0" borderId="7" xfId="0" applyFont="1" applyBorder="1" applyAlignment="1">
      <alignment horizontal="left" indent="3"/>
    </xf>
    <xf numFmtId="14" fontId="29" fillId="7" borderId="0" xfId="8" applyNumberFormat="1" applyFill="1" applyProtection="1">
      <alignment vertical="top"/>
    </xf>
    <xf numFmtId="0" fontId="7" fillId="4" borderId="14" xfId="0" applyFont="1" applyFill="1" applyBorder="1" applyAlignment="1">
      <alignment horizontal="left" vertical="center" wrapText="1"/>
    </xf>
    <xf numFmtId="0" fontId="4" fillId="9" borderId="43" xfId="7" applyFont="1" applyFill="1" applyBorder="1" applyAlignment="1">
      <alignment vertical="top" wrapText="1"/>
    </xf>
    <xf numFmtId="0" fontId="4" fillId="0" borderId="10" xfId="0" applyFont="1" applyBorder="1" applyAlignment="1">
      <alignment horizontal="left" vertical="center" wrapText="1"/>
    </xf>
    <xf numFmtId="0" fontId="2" fillId="0" borderId="11" xfId="0" applyFont="1" applyBorder="1" applyAlignment="1">
      <alignment horizontal="center" vertical="center" wrapText="1"/>
    </xf>
    <xf numFmtId="0" fontId="2" fillId="0" borderId="42" xfId="0" applyFont="1" applyBorder="1" applyAlignment="1">
      <alignment horizontal="left" vertical="center" wrapText="1"/>
    </xf>
    <xf numFmtId="7" fontId="2" fillId="0" borderId="70" xfId="3" applyNumberFormat="1" applyFont="1" applyFill="1" applyBorder="1" applyAlignment="1">
      <alignment horizontal="center" vertical="center" wrapText="1"/>
    </xf>
    <xf numFmtId="7" fontId="2" fillId="0" borderId="71" xfId="3" applyNumberFormat="1" applyFont="1" applyFill="1" applyBorder="1" applyAlignment="1">
      <alignment horizontal="center" vertical="center" wrapText="1"/>
    </xf>
    <xf numFmtId="0" fontId="8" fillId="0" borderId="71" xfId="0" applyFont="1" applyBorder="1" applyAlignment="1">
      <alignment horizontal="center" vertical="center" wrapText="1"/>
    </xf>
    <xf numFmtId="0" fontId="2" fillId="0" borderId="46" xfId="0" applyFont="1" applyBorder="1" applyAlignment="1">
      <alignment horizontal="left" wrapText="1"/>
    </xf>
    <xf numFmtId="0" fontId="2" fillId="0" borderId="72" xfId="0" applyFont="1" applyBorder="1" applyAlignment="1">
      <alignment horizontal="center" wrapText="1"/>
    </xf>
    <xf numFmtId="0" fontId="2" fillId="0" borderId="10" xfId="0" applyFont="1" applyBorder="1" applyAlignment="1">
      <alignment horizontal="left" vertical="center" wrapText="1"/>
    </xf>
    <xf numFmtId="0" fontId="2" fillId="0" borderId="18" xfId="0" applyFont="1" applyBorder="1" applyAlignment="1">
      <alignment horizontal="left" vertical="center" wrapText="1"/>
    </xf>
    <xf numFmtId="0" fontId="2" fillId="0" borderId="65" xfId="0" applyFont="1" applyBorder="1" applyAlignment="1">
      <alignment horizontal="center" vertical="center" wrapText="1"/>
    </xf>
    <xf numFmtId="164" fontId="2" fillId="0" borderId="71" xfId="1" applyNumberFormat="1" applyFont="1" applyFill="1" applyBorder="1" applyAlignment="1">
      <alignment horizontal="center" vertical="center" wrapText="1"/>
    </xf>
    <xf numFmtId="9" fontId="2" fillId="0" borderId="71" xfId="2" applyFont="1" applyFill="1" applyBorder="1" applyAlignment="1">
      <alignment horizontal="center" vertical="center" wrapText="1"/>
    </xf>
    <xf numFmtId="0" fontId="23" fillId="0" borderId="22" xfId="0" applyFont="1" applyBorder="1" applyAlignment="1">
      <alignment horizontal="left" vertical="center" wrapText="1"/>
    </xf>
    <xf numFmtId="0" fontId="11" fillId="0" borderId="71" xfId="0" applyFont="1" applyBorder="1" applyAlignment="1">
      <alignment horizontal="center" vertical="center" wrapText="1"/>
    </xf>
    <xf numFmtId="0" fontId="2" fillId="0" borderId="46" xfId="0" applyFont="1" applyBorder="1" applyAlignment="1">
      <alignment horizontal="left" vertical="center" wrapText="1"/>
    </xf>
    <xf numFmtId="0" fontId="2" fillId="0" borderId="72" xfId="0" applyFont="1" applyBorder="1" applyAlignment="1">
      <alignment horizontal="center" vertical="center" wrapText="1"/>
    </xf>
    <xf numFmtId="0" fontId="8" fillId="0" borderId="70" xfId="0" applyFont="1" applyBorder="1" applyAlignment="1">
      <alignment horizontal="center" vertical="center" wrapText="1"/>
    </xf>
    <xf numFmtId="0" fontId="2" fillId="0" borderId="22" xfId="0" applyFont="1" applyBorder="1" applyAlignment="1">
      <alignment horizontal="left" wrapText="1"/>
    </xf>
    <xf numFmtId="0" fontId="2" fillId="0" borderId="71" xfId="0" applyFont="1" applyBorder="1" applyAlignment="1">
      <alignment horizontal="center" wrapText="1"/>
    </xf>
    <xf numFmtId="0" fontId="8" fillId="0" borderId="54" xfId="0" applyFont="1" applyBorder="1" applyAlignment="1">
      <alignment horizontal="left" wrapText="1"/>
    </xf>
    <xf numFmtId="9" fontId="13" fillId="0" borderId="73" xfId="2" applyFont="1" applyFill="1" applyBorder="1" applyAlignment="1">
      <alignment horizontal="center" wrapText="1"/>
    </xf>
    <xf numFmtId="0" fontId="8" fillId="0" borderId="67" xfId="0" applyFont="1" applyBorder="1" applyAlignment="1">
      <alignment horizontal="left" wrapText="1"/>
    </xf>
    <xf numFmtId="9" fontId="13" fillId="0" borderId="74" xfId="2" applyFont="1" applyFill="1" applyBorder="1" applyAlignment="1">
      <alignment horizontal="center" wrapText="1"/>
    </xf>
    <xf numFmtId="0" fontId="8" fillId="0" borderId="58" xfId="0" applyFont="1" applyBorder="1" applyAlignment="1">
      <alignment horizontal="left" wrapText="1"/>
    </xf>
    <xf numFmtId="9" fontId="13" fillId="0" borderId="7" xfId="2" applyFont="1" applyFill="1" applyBorder="1" applyAlignment="1">
      <alignment horizontal="center" wrapText="1"/>
    </xf>
    <xf numFmtId="7" fontId="23" fillId="0" borderId="11" xfId="3" applyNumberFormat="1" applyFont="1" applyFill="1" applyBorder="1" applyAlignment="1">
      <alignment horizontal="center" vertical="center" wrapText="1"/>
    </xf>
    <xf numFmtId="0" fontId="7" fillId="4" borderId="13"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52" xfId="0" applyFont="1" applyFill="1" applyBorder="1" applyAlignment="1">
      <alignment horizontal="left" vertical="center" wrapText="1"/>
    </xf>
    <xf numFmtId="0" fontId="2" fillId="0" borderId="61" xfId="0" applyFont="1" applyFill="1" applyBorder="1" applyAlignment="1">
      <alignment horizontal="left" vertical="center" wrapText="1"/>
    </xf>
    <xf numFmtId="7" fontId="23" fillId="0" borderId="61" xfId="3" applyNumberFormat="1" applyFont="1" applyFill="1" applyBorder="1" applyAlignment="1">
      <alignment horizontal="left" vertical="center" wrapText="1"/>
    </xf>
    <xf numFmtId="167" fontId="23" fillId="0" borderId="61" xfId="1" applyNumberFormat="1" applyFont="1" applyFill="1" applyBorder="1" applyAlignment="1">
      <alignment horizontal="left" vertical="center"/>
    </xf>
    <xf numFmtId="0" fontId="23" fillId="0" borderId="61" xfId="0" applyFont="1" applyFill="1" applyBorder="1" applyAlignment="1">
      <alignment horizontal="left" vertical="center" wrapText="1"/>
    </xf>
    <xf numFmtId="164" fontId="23" fillId="0" borderId="49" xfId="1" applyNumberFormat="1" applyFont="1" applyFill="1" applyBorder="1" applyAlignment="1">
      <alignment horizontal="left" vertical="center"/>
    </xf>
    <xf numFmtId="0" fontId="2" fillId="0" borderId="17" xfId="0" applyFont="1" applyFill="1" applyBorder="1" applyAlignment="1">
      <alignment horizontal="center" vertical="center"/>
    </xf>
    <xf numFmtId="0" fontId="2" fillId="0" borderId="21" xfId="0" applyFont="1" applyFill="1" applyBorder="1" applyAlignment="1">
      <alignment horizontal="center" vertical="center"/>
    </xf>
    <xf numFmtId="0" fontId="23" fillId="0" borderId="21"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51" xfId="0" applyFont="1" applyFill="1" applyBorder="1" applyAlignment="1">
      <alignment wrapText="1"/>
    </xf>
    <xf numFmtId="0" fontId="2" fillId="0" borderId="45" xfId="0" applyFont="1" applyFill="1" applyBorder="1" applyAlignment="1">
      <alignment wrapText="1"/>
    </xf>
    <xf numFmtId="0" fontId="23" fillId="0" borderId="45" xfId="0" applyFont="1" applyFill="1" applyBorder="1" applyAlignment="1">
      <alignment wrapText="1"/>
    </xf>
    <xf numFmtId="0" fontId="2" fillId="0" borderId="48" xfId="0" applyFont="1" applyFill="1" applyBorder="1" applyAlignment="1">
      <alignment wrapText="1"/>
    </xf>
    <xf numFmtId="0" fontId="2" fillId="0" borderId="42" xfId="0" applyFont="1" applyFill="1" applyBorder="1" applyAlignment="1">
      <alignment horizontal="left" vertical="center" wrapText="1"/>
    </xf>
    <xf numFmtId="0" fontId="8" fillId="7" borderId="0" xfId="4" applyFont="1" applyFill="1" applyAlignment="1">
      <alignment horizontal="left" vertical="center" wrapText="1"/>
    </xf>
    <xf numFmtId="0" fontId="23" fillId="7" borderId="0" xfId="4" applyFont="1" applyFill="1" applyAlignment="1">
      <alignment horizontal="left" vertical="center" wrapText="1"/>
    </xf>
    <xf numFmtId="0" fontId="0" fillId="7" borderId="0" xfId="4" applyFont="1" applyFill="1" applyAlignment="1">
      <alignment horizontal="left" vertical="center" wrapText="1"/>
    </xf>
    <xf numFmtId="0" fontId="27" fillId="7" borderId="0" xfId="5" applyFont="1" applyFill="1" applyAlignment="1">
      <alignment horizontal="left" vertical="top" wrapText="1"/>
    </xf>
    <xf numFmtId="0" fontId="26" fillId="9" borderId="0" xfId="5" applyFont="1" applyFill="1" applyAlignment="1">
      <alignment horizontal="left" vertical="top"/>
    </xf>
    <xf numFmtId="0" fontId="19" fillId="10" borderId="0" xfId="5" applyFont="1" applyFill="1" applyAlignment="1">
      <alignment horizontal="left" vertical="top" wrapText="1"/>
    </xf>
    <xf numFmtId="0" fontId="31" fillId="10" borderId="0" xfId="5" applyFont="1" applyFill="1" applyAlignment="1">
      <alignment horizontal="left" vertical="top" wrapText="1"/>
    </xf>
    <xf numFmtId="0" fontId="4" fillId="0" borderId="0" xfId="7" applyFont="1" applyFill="1" applyAlignment="1">
      <alignment horizontal="left" vertical="top" wrapText="1"/>
    </xf>
    <xf numFmtId="0" fontId="5" fillId="0" borderId="2" xfId="0" applyFont="1" applyFill="1" applyBorder="1" applyAlignment="1">
      <alignment horizontal="left" vertical="center" wrapText="1" indent="2"/>
    </xf>
    <xf numFmtId="0" fontId="5" fillId="0" borderId="3" xfId="0" applyFont="1" applyFill="1" applyBorder="1" applyAlignment="1">
      <alignment horizontal="left" vertical="center" wrapText="1" indent="2"/>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8" borderId="12"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8" fillId="0" borderId="23" xfId="0" applyFont="1" applyBorder="1" applyAlignment="1">
      <alignment horizontal="left" vertical="center" wrapText="1"/>
    </xf>
    <xf numFmtId="0" fontId="8" fillId="0" borderId="54" xfId="0" applyFont="1" applyBorder="1" applyAlignment="1">
      <alignment horizontal="left" vertical="center" wrapText="1"/>
    </xf>
    <xf numFmtId="0" fontId="8" fillId="0" borderId="57" xfId="0" applyFont="1" applyBorder="1" applyAlignment="1">
      <alignment horizontal="left" vertical="center" wrapText="1"/>
    </xf>
    <xf numFmtId="0" fontId="8" fillId="0" borderId="58" xfId="0" applyFont="1" applyBorder="1" applyAlignment="1">
      <alignment horizontal="left" vertical="center" wrapText="1"/>
    </xf>
    <xf numFmtId="0" fontId="8" fillId="2" borderId="2"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25" fillId="0" borderId="1" xfId="0" applyFont="1" applyFill="1" applyBorder="1" applyAlignment="1">
      <alignment vertical="top" wrapText="1"/>
    </xf>
  </cellXfs>
  <cellStyles count="9">
    <cellStyle name="Hyperlink 2" xfId="6" xr:uid="{00000000-0005-0000-0000-000000000000}"/>
    <cellStyle name="Komma" xfId="1" builtinId="3"/>
    <cellStyle name="Link" xfId="8" builtinId="8"/>
    <cellStyle name="Prozent" xfId="2" builtinId="5"/>
    <cellStyle name="Standard" xfId="0" builtinId="0"/>
    <cellStyle name="Standard 2" xfId="4" xr:uid="{00000000-0005-0000-0000-000005000000}"/>
    <cellStyle name="Standard 3" xfId="7" xr:uid="{00000000-0005-0000-0000-000006000000}"/>
    <cellStyle name="Standard 3 2" xfId="5" xr:uid="{00000000-0005-0000-0000-000007000000}"/>
    <cellStyle name="Währung" xfId="3" builtinId="4"/>
  </cellStyles>
  <dxfs count="20">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
      <font>
        <color indexed="2"/>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osch\tmp\Leitfaden\Weitere%20dena%20ESC-Dokumente\Angebotsbewertungsto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i-Info"/>
      <sheetName val="Navigation"/>
      <sheetName val="Angebotsvergleich"/>
      <sheetName val="Zuschlagsentscheidung"/>
      <sheetName val="Angebotsübersicht"/>
    </sheetNames>
    <sheetDataSet>
      <sheetData sheetId="0" refreshError="1"/>
      <sheetData sheetId="1"/>
      <sheetData sheetId="2">
        <row r="18">
          <cell r="B18">
            <v>20</v>
          </cell>
        </row>
      </sheetData>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showGridLines="0" workbookViewId="0">
      <selection activeCell="K9" sqref="K9"/>
    </sheetView>
  </sheetViews>
  <sheetFormatPr baseColWidth="10" defaultRowHeight="15" x14ac:dyDescent="0.25"/>
  <cols>
    <col min="2" max="2" width="11.42578125" customWidth="1"/>
    <col min="5" max="5" width="58.7109375" customWidth="1"/>
  </cols>
  <sheetData>
    <row r="1" spans="1:8" x14ac:dyDescent="0.25">
      <c r="A1" s="107"/>
      <c r="B1" s="107"/>
      <c r="C1" s="107"/>
      <c r="D1" s="107"/>
      <c r="E1" s="107"/>
      <c r="F1" s="107"/>
      <c r="G1" s="108"/>
      <c r="H1" s="108"/>
    </row>
    <row r="2" spans="1:8" x14ac:dyDescent="0.25">
      <c r="A2" s="107"/>
      <c r="B2" s="239" t="s">
        <v>64</v>
      </c>
      <c r="C2" s="239"/>
      <c r="D2" s="239"/>
      <c r="E2" s="239"/>
      <c r="F2" s="109"/>
      <c r="G2" s="109"/>
      <c r="H2" s="109"/>
    </row>
    <row r="3" spans="1:8" x14ac:dyDescent="0.25">
      <c r="A3" s="107"/>
      <c r="B3" s="108"/>
      <c r="C3" s="108"/>
      <c r="D3" s="108"/>
      <c r="E3" s="108"/>
      <c r="F3" s="109"/>
      <c r="G3" s="109"/>
      <c r="H3" s="109"/>
    </row>
    <row r="4" spans="1:8" ht="15.75" x14ac:dyDescent="0.25">
      <c r="A4" s="107"/>
      <c r="B4" s="110"/>
      <c r="C4" s="107"/>
      <c r="D4" s="107"/>
      <c r="E4" s="107"/>
      <c r="F4" s="108"/>
      <c r="G4" s="108"/>
      <c r="H4" s="108"/>
    </row>
    <row r="5" spans="1:8" x14ac:dyDescent="0.25">
      <c r="A5" s="107"/>
      <c r="B5" s="111" t="s">
        <v>65</v>
      </c>
      <c r="C5" s="107"/>
      <c r="D5" s="107"/>
      <c r="E5" s="107"/>
      <c r="F5" s="108"/>
      <c r="G5" s="108"/>
      <c r="H5" s="108"/>
    </row>
    <row r="6" spans="1:8" x14ac:dyDescent="0.25">
      <c r="A6" s="107"/>
      <c r="B6" s="191" t="str">
        <f>Navigation!B22</f>
        <v>Version 04.07.2024</v>
      </c>
      <c r="C6" s="112"/>
      <c r="D6" s="107"/>
      <c r="E6" s="107"/>
      <c r="F6" s="107"/>
      <c r="G6" s="108"/>
      <c r="H6" s="113"/>
    </row>
    <row r="7" spans="1:8" x14ac:dyDescent="0.25">
      <c r="A7" s="107"/>
      <c r="B7" s="114" t="s">
        <v>66</v>
      </c>
      <c r="C7" s="115"/>
      <c r="D7" s="107"/>
      <c r="E7" s="107"/>
      <c r="F7" s="107"/>
      <c r="G7" s="108"/>
      <c r="H7" s="116"/>
    </row>
    <row r="8" spans="1:8" x14ac:dyDescent="0.25">
      <c r="A8" s="107"/>
      <c r="B8" s="117"/>
      <c r="C8" s="117"/>
      <c r="D8" s="117"/>
      <c r="E8" s="117"/>
      <c r="F8" s="117"/>
      <c r="G8" s="117"/>
      <c r="H8" s="117"/>
    </row>
    <row r="9" spans="1:8" ht="336.6" customHeight="1" x14ac:dyDescent="0.25">
      <c r="A9" s="107"/>
      <c r="B9" s="240" t="s">
        <v>67</v>
      </c>
      <c r="C9" s="241"/>
      <c r="D9" s="241"/>
      <c r="E9" s="241"/>
      <c r="F9" s="241"/>
      <c r="G9" s="241"/>
      <c r="H9" s="241"/>
    </row>
  </sheetData>
  <mergeCells count="2">
    <mergeCell ref="B2:E2"/>
    <mergeCell ref="B9:H9"/>
  </mergeCells>
  <hyperlinks>
    <hyperlink ref="B6" location="Navigation!B22" display="Navigation!B22" xr:uid="{82DF3233-D048-4B47-A0D1-78413FB3C0F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6"/>
  <sheetViews>
    <sheetView showGridLines="0" topLeftCell="A19" zoomScale="115" zoomScaleNormal="115" workbookViewId="0">
      <selection activeCell="C16" sqref="C16"/>
    </sheetView>
  </sheetViews>
  <sheetFormatPr baseColWidth="10" defaultColWidth="11.42578125" defaultRowHeight="14.25" x14ac:dyDescent="0.25"/>
  <cols>
    <col min="1" max="1" width="2.85546875" style="150" customWidth="1"/>
    <col min="2" max="2" width="36.42578125" style="150" customWidth="1"/>
    <col min="3" max="3" width="96.42578125" style="150" customWidth="1"/>
    <col min="4" max="4" width="2.85546875" style="150" customWidth="1"/>
    <col min="5" max="6" width="11.42578125" style="150"/>
    <col min="7" max="7" width="12.85546875" style="150" bestFit="1" customWidth="1"/>
    <col min="8" max="16384" width="11.42578125" style="150"/>
  </cols>
  <sheetData>
    <row r="1" spans="1:11" s="132" customFormat="1" ht="15" x14ac:dyDescent="0.25">
      <c r="B1" s="133" t="s">
        <v>81</v>
      </c>
      <c r="C1" s="133"/>
    </row>
    <row r="2" spans="1:11" s="132" customFormat="1" ht="14.45" customHeight="1" x14ac:dyDescent="0.25">
      <c r="B2" s="242" t="s">
        <v>75</v>
      </c>
      <c r="C2" s="242"/>
    </row>
    <row r="3" spans="1:11" s="132" customFormat="1" ht="15" x14ac:dyDescent="0.25">
      <c r="A3" s="134"/>
      <c r="B3" s="135" t="s">
        <v>76</v>
      </c>
      <c r="C3" s="136"/>
    </row>
    <row r="4" spans="1:11" s="138" customFormat="1" ht="12.75" x14ac:dyDescent="0.25">
      <c r="A4" s="137"/>
      <c r="E4" s="139"/>
      <c r="I4" s="139"/>
    </row>
    <row r="5" spans="1:11" s="140" customFormat="1" ht="14.1" customHeight="1" x14ac:dyDescent="0.25">
      <c r="B5" s="243" t="s">
        <v>77</v>
      </c>
      <c r="C5" s="244" t="s">
        <v>82</v>
      </c>
      <c r="D5" s="141"/>
      <c r="E5" s="142"/>
      <c r="F5" s="138"/>
      <c r="G5" s="138"/>
      <c r="H5" s="138"/>
      <c r="I5" s="139"/>
      <c r="J5" s="138"/>
      <c r="K5" s="138"/>
    </row>
    <row r="6" spans="1:11" s="140" customFormat="1" ht="15" x14ac:dyDescent="0.25">
      <c r="B6" s="243"/>
      <c r="C6" s="245"/>
      <c r="E6" s="142"/>
      <c r="F6" s="138"/>
      <c r="G6" s="138"/>
      <c r="H6" s="138"/>
      <c r="I6" s="139"/>
      <c r="J6" s="138"/>
      <c r="K6" s="138"/>
    </row>
    <row r="7" spans="1:11" s="140" customFormat="1" ht="15" x14ac:dyDescent="0.25">
      <c r="B7" s="243"/>
      <c r="C7" s="245"/>
      <c r="E7" s="142"/>
      <c r="F7" s="138"/>
      <c r="G7" s="138"/>
      <c r="H7" s="138"/>
      <c r="I7" s="139"/>
      <c r="J7" s="138"/>
      <c r="K7" s="138"/>
    </row>
    <row r="8" spans="1:11" s="140" customFormat="1" ht="15" x14ac:dyDescent="0.25">
      <c r="B8" s="243"/>
      <c r="C8" s="245"/>
      <c r="E8" s="142"/>
      <c r="F8" s="138"/>
      <c r="G8" s="138"/>
      <c r="H8" s="138"/>
      <c r="I8" s="139"/>
      <c r="J8" s="138"/>
      <c r="K8" s="138"/>
    </row>
    <row r="9" spans="1:11" s="140" customFormat="1" ht="18.75" customHeight="1" x14ac:dyDescent="0.25">
      <c r="A9" s="143"/>
      <c r="B9" s="243" t="s">
        <v>78</v>
      </c>
      <c r="C9" s="246" t="s">
        <v>102</v>
      </c>
      <c r="D9" s="138"/>
      <c r="E9" s="138"/>
      <c r="F9" s="144"/>
      <c r="G9" s="138"/>
      <c r="H9" s="138"/>
    </row>
    <row r="10" spans="1:11" s="140" customFormat="1" ht="18.75" customHeight="1" x14ac:dyDescent="0.25">
      <c r="B10" s="243"/>
      <c r="C10" s="246"/>
      <c r="D10" s="138"/>
      <c r="E10" s="138"/>
      <c r="F10" s="144"/>
      <c r="G10" s="138"/>
      <c r="H10" s="138"/>
    </row>
    <row r="11" spans="1:11" s="140" customFormat="1" ht="81" customHeight="1" x14ac:dyDescent="0.2">
      <c r="B11" s="243"/>
      <c r="C11" s="246"/>
      <c r="D11" s="145"/>
      <c r="E11" s="145"/>
      <c r="F11" s="145"/>
      <c r="G11" s="145"/>
      <c r="H11" s="145"/>
    </row>
    <row r="12" spans="1:11" s="140" customFormat="1" ht="15" x14ac:dyDescent="0.25">
      <c r="B12" s="133"/>
      <c r="C12" s="146"/>
      <c r="D12" s="147"/>
    </row>
    <row r="13" spans="1:11" s="140" customFormat="1" ht="27.6" customHeight="1" x14ac:dyDescent="0.25">
      <c r="B13" s="148"/>
      <c r="C13" s="149"/>
    </row>
    <row r="14" spans="1:11" s="154" customFormat="1" ht="25.5" customHeight="1" x14ac:dyDescent="0.25">
      <c r="A14" s="150"/>
      <c r="B14" s="151" t="s">
        <v>79</v>
      </c>
      <c r="C14" s="152"/>
      <c r="D14" s="153"/>
    </row>
    <row r="15" spans="1:11" ht="35.1" customHeight="1" x14ac:dyDescent="0.25">
      <c r="A15" s="154"/>
      <c r="B15" s="158" t="s">
        <v>80</v>
      </c>
      <c r="C15" s="155" t="s">
        <v>83</v>
      </c>
    </row>
    <row r="16" spans="1:11" s="157" customFormat="1" ht="123" customHeight="1" x14ac:dyDescent="0.2">
      <c r="A16" s="150"/>
      <c r="B16" s="156"/>
      <c r="C16" s="193" t="s">
        <v>100</v>
      </c>
      <c r="D16" s="153"/>
    </row>
    <row r="19" spans="2:3" x14ac:dyDescent="0.25">
      <c r="B19" s="160"/>
      <c r="C19" s="160"/>
    </row>
    <row r="20" spans="2:3" ht="15" x14ac:dyDescent="0.25">
      <c r="B20" s="161" t="s">
        <v>85</v>
      </c>
      <c r="C20" s="160"/>
    </row>
    <row r="21" spans="2:3" x14ac:dyDescent="0.25">
      <c r="B21" s="162" t="s">
        <v>86</v>
      </c>
      <c r="C21" s="162" t="s">
        <v>87</v>
      </c>
    </row>
    <row r="22" spans="2:3" ht="42.75" x14ac:dyDescent="0.25">
      <c r="B22" s="180" t="s">
        <v>101</v>
      </c>
      <c r="C22" s="260" t="s">
        <v>103</v>
      </c>
    </row>
    <row r="23" spans="2:3" x14ac:dyDescent="0.25">
      <c r="B23" s="162"/>
      <c r="C23" s="162"/>
    </row>
    <row r="24" spans="2:3" x14ac:dyDescent="0.25">
      <c r="B24" s="162"/>
      <c r="C24" s="162"/>
    </row>
    <row r="25" spans="2:3" x14ac:dyDescent="0.25">
      <c r="B25" s="160"/>
      <c r="C25" s="160"/>
    </row>
    <row r="26" spans="2:3" x14ac:dyDescent="0.25">
      <c r="B26" s="160"/>
      <c r="C26" s="160"/>
    </row>
  </sheetData>
  <mergeCells count="5">
    <mergeCell ref="B2:C2"/>
    <mergeCell ref="B5:B8"/>
    <mergeCell ref="C5:C8"/>
    <mergeCell ref="B9:B11"/>
    <mergeCell ref="C9:C11"/>
  </mergeCells>
  <hyperlinks>
    <hyperlink ref="B15" location="Eignungskriterien!A1" display="Eignungskriterien" xr:uid="{00000000-0004-0000-0100-000000000000}"/>
  </hyperlinks>
  <pageMargins left="0.78740157480314954" right="0.78740157480314954" top="0.98425196850393704" bottom="0.98425196850393704" header="0.51181102362204722" footer="0.51181102362204722"/>
  <pageSetup paperSize="9" scale="60" firstPageNumber="2147483647" orientation="portrait" r:id="rId1"/>
  <headerFooter alignWithMargins="0">
    <oddFooter>&amp;L&amp;F/ &amp;A&amp;RSeite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78"/>
  <sheetViews>
    <sheetView showGridLines="0" tabSelected="1" topLeftCell="B1" zoomScale="60" zoomScaleNormal="60" workbookViewId="0">
      <selection activeCell="B25" sqref="B25"/>
    </sheetView>
  </sheetViews>
  <sheetFormatPr baseColWidth="10" defaultColWidth="11.42578125" defaultRowHeight="12.75" outlineLevelCol="1" x14ac:dyDescent="0.2"/>
  <cols>
    <col min="1" max="1" width="11.42578125" style="1"/>
    <col min="2" max="2" width="63.85546875" style="1" customWidth="1"/>
    <col min="3" max="3" width="8.7109375" style="2" customWidth="1"/>
    <col min="4" max="4" width="76.140625" style="3" customWidth="1"/>
    <col min="5" max="5" width="48.42578125" style="1" customWidth="1" outlineLevel="1"/>
    <col min="6" max="6" width="5.140625" style="1" customWidth="1"/>
    <col min="7" max="7" width="15.7109375" style="4" customWidth="1" outlineLevel="1"/>
    <col min="8" max="26" width="15.7109375" style="1" customWidth="1" outlineLevel="1"/>
    <col min="27" max="16384" width="11.42578125" style="1"/>
  </cols>
  <sheetData>
    <row r="1" spans="1:7" x14ac:dyDescent="0.2">
      <c r="A1" s="5" t="s">
        <v>63</v>
      </c>
    </row>
    <row r="2" spans="1:7" x14ac:dyDescent="0.2">
      <c r="A2" s="5"/>
    </row>
    <row r="3" spans="1:7" x14ac:dyDescent="0.2">
      <c r="A3" s="5"/>
      <c r="B3" s="125" t="s">
        <v>68</v>
      </c>
    </row>
    <row r="4" spans="1:7" x14ac:dyDescent="0.2">
      <c r="A4" s="5"/>
      <c r="B4" s="6" t="s">
        <v>0</v>
      </c>
    </row>
    <row r="5" spans="1:7" ht="28.5" customHeight="1" thickBot="1" x14ac:dyDescent="0.25">
      <c r="A5" s="5"/>
      <c r="B5" s="3"/>
      <c r="C5" s="3"/>
    </row>
    <row r="6" spans="1:7" ht="220.5" customHeight="1" x14ac:dyDescent="0.2">
      <c r="A6" s="5"/>
      <c r="B6" s="247" t="s">
        <v>104</v>
      </c>
      <c r="C6" s="248"/>
      <c r="D6" s="248"/>
      <c r="E6" s="126"/>
    </row>
    <row r="7" spans="1:7" ht="13.5" thickBot="1" x14ac:dyDescent="0.25">
      <c r="A7" s="5"/>
      <c r="B7" s="7"/>
      <c r="C7" s="8"/>
      <c r="D7" s="8"/>
      <c r="E7" s="123"/>
    </row>
    <row r="8" spans="1:7" ht="27.75" customHeight="1" thickBot="1" x14ac:dyDescent="0.25">
      <c r="A8" s="5" t="s">
        <v>63</v>
      </c>
      <c r="B8" s="3"/>
      <c r="C8" s="3"/>
    </row>
    <row r="9" spans="1:7" ht="30" customHeight="1" thickBot="1" x14ac:dyDescent="0.25">
      <c r="A9" s="9"/>
      <c r="B9" s="159" t="s">
        <v>1</v>
      </c>
      <c r="C9" s="11"/>
      <c r="D9" s="192" t="s">
        <v>93</v>
      </c>
      <c r="E9" s="124" t="s">
        <v>3</v>
      </c>
    </row>
    <row r="10" spans="1:7" ht="30" customHeight="1" thickBot="1" x14ac:dyDescent="0.25">
      <c r="A10" s="129"/>
      <c r="B10" s="222" t="s">
        <v>74</v>
      </c>
      <c r="C10" s="229"/>
      <c r="D10" s="223"/>
      <c r="E10" s="234" t="s">
        <v>98</v>
      </c>
    </row>
    <row r="11" spans="1:7" ht="30" customHeight="1" x14ac:dyDescent="0.2">
      <c r="A11" s="12"/>
      <c r="B11" s="14" t="s">
        <v>4</v>
      </c>
      <c r="C11" s="230"/>
      <c r="D11" s="224"/>
      <c r="E11" s="235" t="s">
        <v>105</v>
      </c>
    </row>
    <row r="12" spans="1:7" ht="30" customHeight="1" x14ac:dyDescent="0.2">
      <c r="A12" s="13"/>
      <c r="B12" s="14" t="s">
        <v>5</v>
      </c>
      <c r="C12" s="230"/>
      <c r="D12" s="224"/>
      <c r="E12" s="235" t="s">
        <v>99</v>
      </c>
      <c r="F12" s="118"/>
      <c r="G12" s="1"/>
    </row>
    <row r="13" spans="1:7" ht="30" customHeight="1" x14ac:dyDescent="0.2">
      <c r="A13" s="13"/>
      <c r="B13" s="14" t="s">
        <v>6</v>
      </c>
      <c r="C13" s="230"/>
      <c r="D13" s="224" t="str">
        <f>IF(D11&gt;0,CONCATENATE((D11-D12+1)," bis ",D11),"-")</f>
        <v>-</v>
      </c>
      <c r="E13" s="235"/>
      <c r="F13" s="118"/>
      <c r="G13" s="1"/>
    </row>
    <row r="14" spans="1:7" ht="51" x14ac:dyDescent="0.2">
      <c r="A14" s="13"/>
      <c r="B14" s="14" t="str">
        <f>CONCATENATE( "Mindestkriterium für den durchschnittlichen Jahresumsatz eines Bewerbers in den letzten ",$D$12," abgeschlossenen Geschäftsjahren (",$D$13,") ")</f>
        <v xml:space="preserve">Mindestkriterium für den durchschnittlichen Jahresumsatz eines Bewerbers in den letzten  abgeschlossenen Geschäftsjahren (-) </v>
      </c>
      <c r="C14" s="231" t="s">
        <v>94</v>
      </c>
      <c r="D14" s="225">
        <v>1E-3</v>
      </c>
      <c r="E14" s="166" t="s">
        <v>95</v>
      </c>
      <c r="F14" s="118"/>
      <c r="G14" s="1"/>
    </row>
    <row r="15" spans="1:7" ht="57.75" customHeight="1" x14ac:dyDescent="0.2">
      <c r="A15" s="13"/>
      <c r="B15" s="14" t="str">
        <f>CONCATENATE( "Mindestkriterium für den durchschnittlichen Jahresumsatz eines Bewerbers mit vergleichbaren Leistungen in den letzten ",$D$12," abgeschlossenen Geschäftsjahren (",$D$13,") ")</f>
        <v xml:space="preserve">Mindestkriterium für den durchschnittlichen Jahresumsatz eines Bewerbers mit vergleichbaren Leistungen in den letzten  abgeschlossenen Geschäftsjahren (-) </v>
      </c>
      <c r="C15" s="230" t="s">
        <v>94</v>
      </c>
      <c r="D15" s="225">
        <v>1E-3</v>
      </c>
      <c r="E15" s="235" t="s">
        <v>97</v>
      </c>
      <c r="F15" s="118"/>
      <c r="G15" s="1"/>
    </row>
    <row r="16" spans="1:7" ht="41.25" customHeight="1" x14ac:dyDescent="0.2">
      <c r="A16" s="13"/>
      <c r="B16" s="169" t="s">
        <v>89</v>
      </c>
      <c r="C16" s="230" t="s">
        <v>94</v>
      </c>
      <c r="D16" s="226"/>
      <c r="E16" s="236" t="s">
        <v>91</v>
      </c>
      <c r="F16" s="118"/>
      <c r="G16" s="1"/>
    </row>
    <row r="17" spans="1:26" ht="30" customHeight="1" x14ac:dyDescent="0.2">
      <c r="A17" s="13"/>
      <c r="B17" s="169" t="s">
        <v>7</v>
      </c>
      <c r="C17" s="230" t="s">
        <v>94</v>
      </c>
      <c r="D17" s="226"/>
      <c r="E17" s="236" t="s">
        <v>91</v>
      </c>
      <c r="F17" s="118"/>
      <c r="G17" s="1"/>
    </row>
    <row r="18" spans="1:26" ht="30" customHeight="1" x14ac:dyDescent="0.2">
      <c r="A18" s="13"/>
      <c r="B18" s="170" t="s">
        <v>8</v>
      </c>
      <c r="C18" s="230"/>
      <c r="D18" s="227"/>
      <c r="E18" s="236" t="s">
        <v>92</v>
      </c>
      <c r="F18" s="118"/>
      <c r="G18" s="1"/>
    </row>
    <row r="19" spans="1:26" ht="30" customHeight="1" x14ac:dyDescent="0.2">
      <c r="A19" s="15"/>
      <c r="B19" s="171" t="s">
        <v>9</v>
      </c>
      <c r="C19" s="232"/>
      <c r="D19" s="225"/>
      <c r="E19" s="236" t="s">
        <v>92</v>
      </c>
      <c r="F19" s="118"/>
      <c r="G19" s="1"/>
    </row>
    <row r="20" spans="1:26" ht="26.25" thickBot="1" x14ac:dyDescent="0.25">
      <c r="A20" s="16"/>
      <c r="B20" s="168" t="s">
        <v>96</v>
      </c>
      <c r="C20" s="233" t="s">
        <v>94</v>
      </c>
      <c r="D20" s="228"/>
      <c r="E20" s="237" t="s">
        <v>88</v>
      </c>
      <c r="F20" s="118"/>
      <c r="G20" s="1"/>
    </row>
    <row r="21" spans="1:26" ht="27.75" customHeight="1" thickBot="1" x14ac:dyDescent="0.25">
      <c r="A21" s="5"/>
    </row>
    <row r="22" spans="1:26" ht="49.5" customHeight="1" thickBot="1" x14ac:dyDescent="0.25">
      <c r="A22" s="172"/>
      <c r="B22" s="173"/>
      <c r="C22" s="174"/>
      <c r="D22" s="178"/>
      <c r="E22" s="220"/>
      <c r="G22" s="258" t="str">
        <f>G59</f>
        <v>Bewerber 1</v>
      </c>
      <c r="H22" s="259"/>
      <c r="I22" s="251" t="str">
        <f>I59</f>
        <v>Bewerber 2</v>
      </c>
      <c r="J22" s="252"/>
      <c r="K22" s="251" t="str">
        <f>K59</f>
        <v>Bewerber 3</v>
      </c>
      <c r="L22" s="252"/>
      <c r="M22" s="251" t="str">
        <f>M59</f>
        <v>Bewerber 4</v>
      </c>
      <c r="N22" s="252"/>
      <c r="O22" s="251" t="str">
        <f>O59</f>
        <v>Bewerber 5</v>
      </c>
      <c r="P22" s="252"/>
      <c r="Q22" s="251" t="str">
        <f>Q59</f>
        <v>Bewerber 6</v>
      </c>
      <c r="R22" s="252"/>
      <c r="S22" s="251" t="str">
        <f>S59</f>
        <v>Bewerber 7</v>
      </c>
      <c r="T22" s="252"/>
      <c r="U22" s="251" t="str">
        <f>U59</f>
        <v>Bewerber 8</v>
      </c>
      <c r="V22" s="252"/>
      <c r="W22" s="251" t="str">
        <f>W59</f>
        <v>Bewerber 9</v>
      </c>
      <c r="X22" s="252"/>
      <c r="Y22" s="251" t="str">
        <f>Y59</f>
        <v>Bewerber 10</v>
      </c>
      <c r="Z22" s="252"/>
    </row>
    <row r="23" spans="1:26" ht="37.5" customHeight="1" thickBot="1" x14ac:dyDescent="0.25">
      <c r="A23" s="179" t="s">
        <v>15</v>
      </c>
      <c r="B23" s="10" t="s">
        <v>16</v>
      </c>
      <c r="C23" s="17" t="s">
        <v>17</v>
      </c>
      <c r="D23" s="11" t="s">
        <v>18</v>
      </c>
      <c r="E23" s="221"/>
      <c r="G23" s="176"/>
      <c r="H23" s="175"/>
      <c r="I23" s="176"/>
      <c r="J23" s="175"/>
      <c r="K23" s="177"/>
      <c r="L23" s="175"/>
      <c r="M23" s="177"/>
      <c r="N23" s="175"/>
      <c r="O23" s="177"/>
      <c r="P23" s="175"/>
      <c r="Q23" s="177"/>
      <c r="R23" s="175"/>
      <c r="S23" s="177"/>
      <c r="T23" s="175"/>
      <c r="U23" s="177"/>
      <c r="V23" s="175"/>
      <c r="W23" s="177"/>
      <c r="X23" s="175"/>
      <c r="Y23" s="177"/>
      <c r="Z23" s="175"/>
    </row>
    <row r="24" spans="1:26" ht="13.5" thickBot="1" x14ac:dyDescent="0.25">
      <c r="A24" s="39" t="s">
        <v>19</v>
      </c>
      <c r="B24" s="40" t="s">
        <v>20</v>
      </c>
      <c r="C24" s="41"/>
      <c r="D24" s="194" t="s">
        <v>21</v>
      </c>
      <c r="E24" s="195"/>
      <c r="G24" s="42" t="s">
        <v>2</v>
      </c>
      <c r="H24" s="43" t="s">
        <v>22</v>
      </c>
      <c r="I24" s="42" t="s">
        <v>2</v>
      </c>
      <c r="J24" s="43" t="s">
        <v>22</v>
      </c>
      <c r="K24" s="44" t="s">
        <v>2</v>
      </c>
      <c r="L24" s="43" t="s">
        <v>22</v>
      </c>
      <c r="M24" s="44" t="s">
        <v>2</v>
      </c>
      <c r="N24" s="43" t="s">
        <v>22</v>
      </c>
      <c r="O24" s="44" t="s">
        <v>2</v>
      </c>
      <c r="P24" s="43" t="s">
        <v>22</v>
      </c>
      <c r="Q24" s="44" t="s">
        <v>2</v>
      </c>
      <c r="R24" s="43" t="s">
        <v>22</v>
      </c>
      <c r="S24" s="44" t="s">
        <v>2</v>
      </c>
      <c r="T24" s="43" t="s">
        <v>22</v>
      </c>
      <c r="U24" s="44" t="s">
        <v>2</v>
      </c>
      <c r="V24" s="43" t="s">
        <v>22</v>
      </c>
      <c r="W24" s="44" t="s">
        <v>2</v>
      </c>
      <c r="X24" s="43" t="s">
        <v>22</v>
      </c>
      <c r="Y24" s="44" t="s">
        <v>2</v>
      </c>
      <c r="Z24" s="43" t="s">
        <v>22</v>
      </c>
    </row>
    <row r="25" spans="1:26" ht="81" customHeight="1" x14ac:dyDescent="0.2">
      <c r="A25" s="45" t="s">
        <v>23</v>
      </c>
      <c r="B25" s="238" t="str">
        <f>CONCATENATE( "Gesamtjahresumsatz des Bewerbers in den letzten ",$D$12,"abgeschlossenen Geschäftsjahren (",$D$13,")
(Mindestkriterium: ",TEXT($D$14,"#.##0,00")," € netto/Jahr)" )</f>
        <v>Gesamtjahresumsatz des Bewerbers in den letzten abgeschlossenen Geschäftsjahren (-)
(Mindestkriterium: 0,00 € netto/Jahr)</v>
      </c>
      <c r="C25" s="46">
        <v>10</v>
      </c>
      <c r="D25" s="196" t="str">
        <f>CONCATENATE($C$25, " x ",CHAR(10),"kumulierter Gesamtumsatz des Bewerbers in den letzten 3 abgeschlossenen Geschäftsjahren (",$D$13,") / ",CHAR(10),"kumulierter höchster Gesamtjahresumsatz des besten Bewerbers in den letzten 3 abgeschlossenen Geschäftsjahren (",$D$13,") ",CHAR(10),"= erzielte Punktzahl ")</f>
        <v xml:space="preserve">10 x 
kumulierter Gesamtumsatz des Bewerbers in den letzten 3 abgeschlossenen Geschäftsjahren (-) / 
kumulierter höchster Gesamtjahresumsatz des besten Bewerbers in den letzten 3 abgeschlossenen Geschäftsjahren (-) 
= erzielte Punktzahl </v>
      </c>
      <c r="E25" s="197"/>
      <c r="G25" s="47">
        <v>1</v>
      </c>
      <c r="H25" s="48">
        <f>MIN($C25,  $C25*G25/MAX($G25,$I25,$K25,$M25,$O25,$Q25,$S25,$U25,$W25,$Y25)  )</f>
        <v>10</v>
      </c>
      <c r="I25" s="47"/>
      <c r="J25" s="48">
        <f>MIN($C25,  $C25*I25/MAX($G25,$I25,$K25,$M25,$O25,$Q25,$S25,$U25,$W25,$Y25)  )</f>
        <v>0</v>
      </c>
      <c r="K25" s="47"/>
      <c r="L25" s="48">
        <f>MIN($C25,  $C25*K25/MAX($G25,$I25,$K25,$M25,$O25,$Q25,$S25,$U25,$W25,$Y25)  )</f>
        <v>0</v>
      </c>
      <c r="M25" s="47"/>
      <c r="N25" s="48">
        <f>MIN($C25,  $C25*M25/MAX($G25,$I25,$K25,$M25,$O25,$Q25,$S25,$U25,$W25,$Y25)  )</f>
        <v>0</v>
      </c>
      <c r="O25" s="47"/>
      <c r="P25" s="48">
        <f>MIN($C25,  $C25*O25/MAX($G25,$I25,$K25,$M25,$O25,$Q25,$S25,$U25,$W25,$Y25)  )</f>
        <v>0</v>
      </c>
      <c r="Q25" s="47"/>
      <c r="R25" s="48">
        <f>MIN($C25,  $C25*Q25/MAX($G25,$I25,$K25,$M25,$O25,$Q25,$S25,$U25,$W25,$Y25)  )</f>
        <v>0</v>
      </c>
      <c r="S25" s="47"/>
      <c r="T25" s="48">
        <f>MIN($C25,  $C25*S25/MAX($G25,$I25,$K25,$M25,$O25,$Q25,$S25,$U25,$W25,$Y25)  )</f>
        <v>0</v>
      </c>
      <c r="U25" s="47"/>
      <c r="V25" s="48">
        <f>MIN($C25,  $C25*U25/MAX($G25,$I25,$K25,$M25,$O25,$Q25,$S25,$U25,$W25,$Y25)  )</f>
        <v>0</v>
      </c>
      <c r="W25" s="47"/>
      <c r="X25" s="48">
        <f>MIN($C25,  $C25*W25/MAX($G25,$I25,$K25,$M25,$O25,$Q25,$S25,$U25,$W25,$Y25)  )</f>
        <v>0</v>
      </c>
      <c r="Y25" s="47"/>
      <c r="Z25" s="48">
        <f>MIN($C25,  $C25*Y25/MAX($G25,$I25,$K25,$M25,$O25,$Q25,$S25,$U25,$W25,$Y25)  )</f>
        <v>0</v>
      </c>
    </row>
    <row r="26" spans="1:26" ht="81" customHeight="1" x14ac:dyDescent="0.2">
      <c r="A26" s="49" t="s">
        <v>24</v>
      </c>
      <c r="B26" s="50" t="str">
        <f>CONCATENATE("Jahresumsatz des Bewerbers mit vergleichbaren auftragsgegenständlichen Leistungen in den letzten drei abgeschlossenen Geschäftsjahren (2020 bis 2022)
(Mindestkriterium: ",TEXT( $D$15,"#.##0,00")," € netto/Jahr)")</f>
        <v>Jahresumsatz des Bewerbers mit vergleichbaren auftragsgegenständlichen Leistungen in den letzten drei abgeschlossenen Geschäftsjahren (2020 bis 2022)
(Mindestkriterium: 0,00 € netto/Jahr)</v>
      </c>
      <c r="C26" s="51">
        <v>15</v>
      </c>
      <c r="D26" s="50" t="str">
        <f>CONCATENATE($C$26," x ",CHAR(10),"kumulierter Jahresumsatz des Bewerbers mit vergleichbaren Leistungen in den letzten 3 abgeschlossenen Geschäftsjahren (",$D$13,") /",CHAR(10)," kumulierter höchster Jahresumsatz des besten Bewerbers mit vergleichbaren Leistungen in den letzten 3 abgeschlossenen Geschäftsjahren (",$D$13,") ",CHAR(10),"= erzielte Punktzahl ")</f>
        <v xml:space="preserve">15 x 
kumulierter Jahresumsatz des Bewerbers mit vergleichbaren Leistungen in den letzten 3 abgeschlossenen Geschäftsjahren (-) /
 kumulierter höchster Jahresumsatz des besten Bewerbers mit vergleichbaren Leistungen in den letzten 3 abgeschlossenen Geschäftsjahren (-) 
= erzielte Punktzahl </v>
      </c>
      <c r="E26" s="198"/>
      <c r="G26" s="52">
        <v>1</v>
      </c>
      <c r="H26" s="48">
        <f>MIN($C26,  $C26*G26/MAX($G26,$I26,$K26,$M26,$O26,$Q26,$S26,$U26,$W26,$Y26)  )</f>
        <v>15</v>
      </c>
      <c r="I26" s="47"/>
      <c r="J26" s="48">
        <f>MIN($C26,  $C26*I26/MAX($G26,$I26,$K26,$M26,$O26,$Q26,$S26,$U26,$W26,$Y26)  )</f>
        <v>0</v>
      </c>
      <c r="K26" s="47"/>
      <c r="L26" s="48">
        <f>MIN($C26,  $C26*K26/MAX($G26,$I26,$K26,$M26,$O26,$Q26,$S26,$U26,$W26,$Y26)  )</f>
        <v>0</v>
      </c>
      <c r="M26" s="47"/>
      <c r="N26" s="48">
        <f>MIN($C26,  $C26*M26/MAX($G26,$I26,$K26,$M26,$O26,$Q26,$S26,$U26,$W26,$Y26)  )</f>
        <v>0</v>
      </c>
      <c r="O26" s="47"/>
      <c r="P26" s="48">
        <f>MIN($C26,  $C26*O26/MAX($G26,$I26,$K26,$M26,$O26,$Q26,$S26,$U26,$W26,$Y26)  )</f>
        <v>0</v>
      </c>
      <c r="Q26" s="47"/>
      <c r="R26" s="48">
        <f>MIN($C26,  $C26*Q26/MAX($G26,$I26,$K26,$M26,$O26,$Q26,$S26,$U26,$W26,$Y26)  )</f>
        <v>0</v>
      </c>
      <c r="S26" s="47"/>
      <c r="T26" s="48">
        <f>MIN($C26,  $C26*S26/MAX($G26,$I26,$K26,$M26,$O26,$Q26,$S26,$U26,$W26,$Y26)  )</f>
        <v>0</v>
      </c>
      <c r="U26" s="47"/>
      <c r="V26" s="48">
        <f>MIN($C26,  $C26*U26/MAX($G26,$I26,$K26,$M26,$O26,$Q26,$S26,$U26,$W26,$Y26)  )</f>
        <v>0</v>
      </c>
      <c r="W26" s="47"/>
      <c r="X26" s="48">
        <f>MIN($C26,  $C26*W26/MAX($G26,$I26,$K26,$M26,$O26,$Q26,$S26,$U26,$W26,$Y26)  )</f>
        <v>0</v>
      </c>
      <c r="Y26" s="47"/>
      <c r="Z26" s="48">
        <f>MIN($C26,  $C26*Y26/MAX($G26,$I26,$K26,$M26,$O26,$Q26,$S26,$U26,$W26,$Y26)  )</f>
        <v>0</v>
      </c>
    </row>
    <row r="27" spans="1:26" ht="20.100000000000001" customHeight="1" x14ac:dyDescent="0.2">
      <c r="A27" s="53" t="s">
        <v>19</v>
      </c>
      <c r="B27" s="54" t="s">
        <v>25</v>
      </c>
      <c r="C27" s="55">
        <f>SUM(C25:C26)</f>
        <v>25</v>
      </c>
      <c r="D27" s="54"/>
      <c r="E27" s="199"/>
      <c r="G27" s="56"/>
      <c r="H27" s="57">
        <f>SUM(H25:H26)</f>
        <v>25</v>
      </c>
      <c r="I27" s="56"/>
      <c r="J27" s="57">
        <f>SUM(J25:J26)</f>
        <v>0</v>
      </c>
      <c r="K27" s="56"/>
      <c r="L27" s="57">
        <f>SUM(L25:L26)</f>
        <v>0</v>
      </c>
      <c r="M27" s="56"/>
      <c r="N27" s="57">
        <f>SUM(N25:N26)</f>
        <v>0</v>
      </c>
      <c r="O27" s="56"/>
      <c r="P27" s="57">
        <f>SUM(P25:P26)</f>
        <v>0</v>
      </c>
      <c r="Q27" s="56"/>
      <c r="R27" s="57">
        <f>SUM(R25:R26)</f>
        <v>0</v>
      </c>
      <c r="S27" s="56"/>
      <c r="T27" s="57">
        <f>SUM(T25:T26)</f>
        <v>0</v>
      </c>
      <c r="U27" s="56"/>
      <c r="V27" s="57">
        <f>SUM(V25:V26)</f>
        <v>0</v>
      </c>
      <c r="W27" s="56"/>
      <c r="X27" s="57">
        <f>SUM(X25:X26)</f>
        <v>0</v>
      </c>
      <c r="Y27" s="56"/>
      <c r="Z27" s="57">
        <f>SUM(Z25:Z26)</f>
        <v>0</v>
      </c>
    </row>
    <row r="28" spans="1:26" ht="13.5" thickBot="1" x14ac:dyDescent="0.25">
      <c r="A28" s="58"/>
      <c r="B28" s="59"/>
      <c r="C28" s="60"/>
      <c r="D28" s="200"/>
      <c r="E28" s="201"/>
      <c r="G28" s="61"/>
      <c r="H28" s="62"/>
      <c r="I28" s="58"/>
      <c r="J28" s="62"/>
      <c r="K28" s="63"/>
      <c r="L28" s="62"/>
      <c r="M28" s="63"/>
      <c r="N28" s="62"/>
      <c r="O28" s="63"/>
      <c r="P28" s="62"/>
      <c r="Q28" s="63"/>
      <c r="R28" s="62"/>
      <c r="S28" s="63"/>
      <c r="T28" s="62"/>
      <c r="U28" s="63"/>
      <c r="V28" s="62"/>
      <c r="W28" s="63"/>
      <c r="X28" s="62"/>
      <c r="Y28" s="63"/>
      <c r="Z28" s="62"/>
    </row>
    <row r="29" spans="1:26" ht="13.5" thickBot="1" x14ac:dyDescent="0.25">
      <c r="A29" s="39" t="s">
        <v>26</v>
      </c>
      <c r="B29" s="40" t="s">
        <v>27</v>
      </c>
      <c r="C29" s="41"/>
      <c r="D29" s="202" t="s">
        <v>28</v>
      </c>
      <c r="E29" s="195"/>
      <c r="G29" s="42"/>
      <c r="H29" s="64"/>
      <c r="I29" s="65"/>
      <c r="J29" s="64"/>
      <c r="K29" s="66"/>
      <c r="L29" s="64"/>
      <c r="M29" s="66"/>
      <c r="N29" s="64"/>
      <c r="O29" s="66"/>
      <c r="P29" s="64"/>
      <c r="Q29" s="66"/>
      <c r="R29" s="64"/>
      <c r="S29" s="66"/>
      <c r="T29" s="64"/>
      <c r="U29" s="66"/>
      <c r="V29" s="64"/>
      <c r="W29" s="66"/>
      <c r="X29" s="64"/>
      <c r="Y29" s="66"/>
      <c r="Z29" s="64"/>
    </row>
    <row r="30" spans="1:26" ht="44.45" customHeight="1" x14ac:dyDescent="0.2">
      <c r="A30" s="67" t="s">
        <v>29</v>
      </c>
      <c r="B30" s="68" t="str">
        <f>CONCATENATE("Referenz 1, Mindestkriterien: Vergleichbarkeit = ",$D$20," Punkte von ",C36," Punkten")</f>
        <v>Referenz 1, Mindestkriterien: Vergleichbarkeit =  Punkte von 25 Punkten</v>
      </c>
      <c r="C30" s="69"/>
      <c r="D30" s="203"/>
      <c r="E30" s="204"/>
      <c r="G30" s="164" t="s">
        <v>90</v>
      </c>
      <c r="H30" s="163" t="e">
        <f>IF(H$36&gt;=$D$20,1,0)</f>
        <v>#DIV/0!</v>
      </c>
      <c r="I30" s="164" t="s">
        <v>90</v>
      </c>
      <c r="J30" s="163" t="e">
        <f>IF(J$36&gt;=$D$20,1,0)</f>
        <v>#DIV/0!</v>
      </c>
      <c r="K30" s="164" t="s">
        <v>90</v>
      </c>
      <c r="L30" s="163" t="e">
        <f>IF(L$36&gt;=$D$20,1,0)</f>
        <v>#DIV/0!</v>
      </c>
      <c r="M30" s="164" t="s">
        <v>90</v>
      </c>
      <c r="N30" s="163" t="e">
        <f>IF(N$36&gt;=$D$20,1,0)</f>
        <v>#DIV/0!</v>
      </c>
      <c r="O30" s="164" t="s">
        <v>90</v>
      </c>
      <c r="P30" s="163" t="e">
        <f>IF(P$36&gt;=$D$20,1,0)</f>
        <v>#DIV/0!</v>
      </c>
      <c r="Q30" s="164" t="s">
        <v>90</v>
      </c>
      <c r="R30" s="163" t="e">
        <f>IF(R$36&gt;=$D$20,1,0)</f>
        <v>#DIV/0!</v>
      </c>
      <c r="S30" s="164" t="s">
        <v>90</v>
      </c>
      <c r="T30" s="163" t="e">
        <f>IF(T$36&gt;=$D$20,1,0)</f>
        <v>#DIV/0!</v>
      </c>
      <c r="U30" s="164" t="s">
        <v>90</v>
      </c>
      <c r="V30" s="163" t="e">
        <f>IF(V$36&gt;=$D$20,1,0)</f>
        <v>#DIV/0!</v>
      </c>
      <c r="W30" s="164" t="s">
        <v>90</v>
      </c>
      <c r="X30" s="163" t="e">
        <f>IF(X$36&gt;=$D$20,1,0)</f>
        <v>#DIV/0!</v>
      </c>
      <c r="Y30" s="164" t="s">
        <v>90</v>
      </c>
      <c r="Z30" s="163" t="e">
        <f>IF(Z$36&gt;=$D$20,1,0)</f>
        <v>#DIV/0!</v>
      </c>
    </row>
    <row r="31" spans="1:26" ht="127.5" x14ac:dyDescent="0.2">
      <c r="A31" s="49" t="s">
        <v>30</v>
      </c>
      <c r="B31" s="50" t="s">
        <v>31</v>
      </c>
      <c r="C31" s="51">
        <v>5</v>
      </c>
      <c r="D31" s="50" t="s">
        <v>32</v>
      </c>
      <c r="E31" s="205"/>
      <c r="G31" s="70">
        <v>1</v>
      </c>
      <c r="H31" s="71" t="e">
        <f>MAX(0,   MIN($C$31,     (G31-($D$18/2))  / ($D$18/2)  *$C$31     ))</f>
        <v>#DIV/0!</v>
      </c>
      <c r="I31" s="70"/>
      <c r="J31" s="71" t="e">
        <f>MAX(0,   MIN($C$31,     (I31-($D$18/2))  / ($D$18/2)  *$C$31     ))</f>
        <v>#DIV/0!</v>
      </c>
      <c r="K31" s="70"/>
      <c r="L31" s="71" t="e">
        <f>MAX(0,   MIN($C$31,     (K31-($D$18/2))  / ($D$18/2)  *$C$31     ))</f>
        <v>#DIV/0!</v>
      </c>
      <c r="M31" s="70"/>
      <c r="N31" s="71" t="e">
        <f>MAX(0,   MIN($C$31,     (M31-($D$18/2))  / ($D$18/2)  *$C$31     ))</f>
        <v>#DIV/0!</v>
      </c>
      <c r="O31" s="70"/>
      <c r="P31" s="71" t="e">
        <f>MAX(0,   MIN($C$31,     (O31-($D$18/2))  / ($D$18/2)  *$C$31     ))</f>
        <v>#DIV/0!</v>
      </c>
      <c r="Q31" s="70"/>
      <c r="R31" s="71" t="e">
        <f>MAX(0,   MIN($C$31,     (Q31-($D$18/2))  / ($D$18/2)  *$C$31     ))</f>
        <v>#DIV/0!</v>
      </c>
      <c r="S31" s="70"/>
      <c r="T31" s="71" t="e">
        <f>MAX(0,   MIN($C$31,     (S31-($D$18/2))  / ($D$18/2)  *$C$31     ))</f>
        <v>#DIV/0!</v>
      </c>
      <c r="U31" s="70"/>
      <c r="V31" s="71" t="e">
        <f>MAX(0,   MIN($C$31,     (U31-($D$18/2))  / ($D$18/2)  *$C$31     ))</f>
        <v>#DIV/0!</v>
      </c>
      <c r="W31" s="70"/>
      <c r="X31" s="71" t="e">
        <f>MAX(0,   MIN($C$31,     (W31-($D$18/2))  / ($D$18/2)  *$C$31     ))</f>
        <v>#DIV/0!</v>
      </c>
      <c r="Y31" s="70"/>
      <c r="Z31" s="71" t="e">
        <f>MAX(0,   MIN($C$31,     (Y31-($D$18/2))  / ($D$18/2)  *$C$31     ))</f>
        <v>#DIV/0!</v>
      </c>
    </row>
    <row r="32" spans="1:26" ht="127.5" x14ac:dyDescent="0.2">
      <c r="A32" s="49" t="s">
        <v>33</v>
      </c>
      <c r="B32" s="50" t="s">
        <v>34</v>
      </c>
      <c r="C32" s="51">
        <v>5</v>
      </c>
      <c r="D32" s="72" t="s">
        <v>35</v>
      </c>
      <c r="E32" s="198"/>
      <c r="G32" s="52">
        <v>1</v>
      </c>
      <c r="H32" s="71" t="e">
        <f>MAX(0,   MIN($C$32,     (G32-($D$19/2))  / ($D$19/2)  *$C$32     ))</f>
        <v>#DIV/0!</v>
      </c>
      <c r="I32" s="52"/>
      <c r="J32" s="71" t="e">
        <f>MAX(0,   MIN($C$32,     (I32-($D$19/2))  / ($D$19/2)  *$C$32     ))</f>
        <v>#DIV/0!</v>
      </c>
      <c r="K32" s="52"/>
      <c r="L32" s="71" t="e">
        <f>MAX(0,   MIN($C$32,     (K32-($D$19/2))  / ($D$19/2)  *$C$32     ))</f>
        <v>#DIV/0!</v>
      </c>
      <c r="M32" s="52"/>
      <c r="N32" s="71" t="e">
        <f>MAX(0,   MIN($C$32,     (M32-($D$19/2))  / ($D$19/2)  *$C$32     ))</f>
        <v>#DIV/0!</v>
      </c>
      <c r="O32" s="52"/>
      <c r="P32" s="71" t="e">
        <f>MAX(0,   MIN($C$32,     (O32-($D$19/2))  / ($D$19/2)  *$C$32     ))</f>
        <v>#DIV/0!</v>
      </c>
      <c r="Q32" s="52"/>
      <c r="R32" s="71" t="e">
        <f>MAX(0,   MIN($C$32,     (Q32-($D$19/2))  / ($D$19/2)  *$C$32     ))</f>
        <v>#DIV/0!</v>
      </c>
      <c r="S32" s="52"/>
      <c r="T32" s="71" t="e">
        <f>MAX(0,   MIN($C$32,     (S32-($D$19/2))  / ($D$19/2)  *$C$32     ))</f>
        <v>#DIV/0!</v>
      </c>
      <c r="U32" s="52"/>
      <c r="V32" s="71" t="e">
        <f>MAX(0,   MIN($C$32,     (U32-($D$19/2))  / ($D$19/2)  *$C$32     ))</f>
        <v>#DIV/0!</v>
      </c>
      <c r="W32" s="52"/>
      <c r="X32" s="71" t="e">
        <f>MAX(0,   MIN($C$32,     (W32-($D$19/2))  / ($D$19/2)  *$C$32     ))</f>
        <v>#DIV/0!</v>
      </c>
      <c r="Y32" s="52"/>
      <c r="Z32" s="71" t="e">
        <f>MAX(0,   MIN($C$32,     (Y32-($D$19/2))  / ($D$19/2)  *$C$32     ))</f>
        <v>#DIV/0!</v>
      </c>
    </row>
    <row r="33" spans="1:26" ht="76.5" x14ac:dyDescent="0.2">
      <c r="A33" s="49" t="s">
        <v>36</v>
      </c>
      <c r="B33" s="72" t="s">
        <v>37</v>
      </c>
      <c r="C33" s="73">
        <v>5</v>
      </c>
      <c r="D33" s="50" t="str">
        <f>CONCATENATE("Investitionskosten (Planung und Ausführung) der Referenz ≥  ",TEXT( ($D$20*2),"#.##0,00")," € = 5 Punkte
Investitionskosten (Planung und Ausführung) der Referenz ≤  ",TEXT($D$20,"#.##0,00")," € = 0 Punkte
Die dazwischenliegenden Investitionskosten (Planung und Ausführung) der Referenz werden in der Wertung linear interpoliert. ")</f>
        <v xml:space="preserve">Investitionskosten (Planung und Ausführung) der Referenz ≥  0,00 € = 5 Punkte
Investitionskosten (Planung und Ausführung) der Referenz ≤  0,00 € = 0 Punkte
Die dazwischenliegenden Investitionskosten (Planung und Ausführung) der Referenz werden in der Wertung linear interpoliert. </v>
      </c>
      <c r="E33" s="198"/>
      <c r="G33" s="52">
        <v>30</v>
      </c>
      <c r="H33" s="71" t="e">
        <f>MAX(0,   MIN($C$33,     (G33-$D$20)  / ($D$20)  *$C$33     ))</f>
        <v>#DIV/0!</v>
      </c>
      <c r="I33" s="52"/>
      <c r="J33" s="71" t="e">
        <f>MAX(0,   MIN($C$33,     (I33-$D$20)  / ($D$20)  *$C$33     ))</f>
        <v>#DIV/0!</v>
      </c>
      <c r="K33" s="52"/>
      <c r="L33" s="71" t="e">
        <f>MAX(0,   MIN($C$33,     (K33-$D$20)  / ($D$20)  *$C$33     ))</f>
        <v>#DIV/0!</v>
      </c>
      <c r="M33" s="52"/>
      <c r="N33" s="71" t="e">
        <f>MAX(0,   MIN($C$33,     (M33-$D$20)  / ($D$20)  *$C$33     ))</f>
        <v>#DIV/0!</v>
      </c>
      <c r="O33" s="52"/>
      <c r="P33" s="71" t="e">
        <f>MAX(0,   MIN($C$33,     (O33-$D$20)  / ($D$20)  *$C$33     ))</f>
        <v>#DIV/0!</v>
      </c>
      <c r="Q33" s="52"/>
      <c r="R33" s="71" t="e">
        <f>MAX(0,   MIN($C$33,     (Q33-$D$20)  / ($D$20)  *$C$33     ))</f>
        <v>#DIV/0!</v>
      </c>
      <c r="S33" s="52"/>
      <c r="T33" s="71" t="e">
        <f>MAX(0,   MIN($C$33,     (S33-$D$20)  / ($D$20)  *$C$33     ))</f>
        <v>#DIV/0!</v>
      </c>
      <c r="U33" s="52"/>
      <c r="V33" s="71" t="e">
        <f>MAX(0,   MIN($C$33,     (U33-$D$20)  / ($D$20)  *$C$33     ))</f>
        <v>#DIV/0!</v>
      </c>
      <c r="W33" s="52"/>
      <c r="X33" s="71" t="e">
        <f>MAX(0,   MIN($C$33,     (W33-$D$20)  / ($D$20)  *$C$33     ))</f>
        <v>#DIV/0!</v>
      </c>
      <c r="Y33" s="52"/>
      <c r="Z33" s="71" t="e">
        <f>MAX(0,   MIN($C$33,     (Y33-$D$20)  / ($D$20)  *$C$33     ))</f>
        <v>#DIV/0!</v>
      </c>
    </row>
    <row r="34" spans="1:26" ht="76.5" x14ac:dyDescent="0.2">
      <c r="A34" s="49" t="s">
        <v>38</v>
      </c>
      <c r="B34" s="72" t="s">
        <v>39</v>
      </c>
      <c r="C34" s="73">
        <v>5</v>
      </c>
      <c r="D34" s="72" t="s">
        <v>40</v>
      </c>
      <c r="E34" s="206"/>
      <c r="G34" s="74">
        <v>0.1</v>
      </c>
      <c r="H34" s="71">
        <f>MAX(0,   MIN($C$34,     (G34-20%)  / 40% *$C$34    ))</f>
        <v>0</v>
      </c>
      <c r="I34" s="74"/>
      <c r="J34" s="71">
        <f>MAX(0,   MIN($C$34,     (I34-20%)  / 40% *$C$34    ))</f>
        <v>0</v>
      </c>
      <c r="K34" s="74"/>
      <c r="L34" s="71">
        <f>MAX(0,   MIN($C$34,     (K34-20%)  / 40% *$C$34    ))</f>
        <v>0</v>
      </c>
      <c r="M34" s="74"/>
      <c r="N34" s="71">
        <f>MAX(0,   MIN($C$34,     (M34-20%)  / 40% *$C$34    ))</f>
        <v>0</v>
      </c>
      <c r="O34" s="74"/>
      <c r="P34" s="71">
        <f>MAX(0,   MIN($C$34,     (O34-20%)  / 40% *$C$34    ))</f>
        <v>0</v>
      </c>
      <c r="Q34" s="74"/>
      <c r="R34" s="71">
        <f>MAX(0,   MIN($C$34,     (Q34-20%)  / 40% *$C$34    ))</f>
        <v>0</v>
      </c>
      <c r="S34" s="74"/>
      <c r="T34" s="71">
        <f>MAX(0,   MIN($C$34,     (S34-20%)  / 40% *$C$34    ))</f>
        <v>0</v>
      </c>
      <c r="U34" s="74"/>
      <c r="V34" s="71">
        <f>MAX(0,   MIN($C$34,     (U34-20%)  / 40% *$C$34    ))</f>
        <v>0</v>
      </c>
      <c r="W34" s="74"/>
      <c r="X34" s="71">
        <f>MAX(0,   MIN($C$34,     (W34-20%)  / 40% *$C$34    ))</f>
        <v>0</v>
      </c>
      <c r="Y34" s="74"/>
      <c r="Z34" s="71">
        <f>MAX(0,   MIN($C$34,     (Y34-20%)  / 40% *$C$34    ))</f>
        <v>0</v>
      </c>
    </row>
    <row r="35" spans="1:26" ht="85.5" x14ac:dyDescent="0.2">
      <c r="A35" s="49" t="s">
        <v>41</v>
      </c>
      <c r="B35" s="72" t="s">
        <v>42</v>
      </c>
      <c r="C35" s="73">
        <v>5</v>
      </c>
      <c r="D35" s="72" t="s">
        <v>43</v>
      </c>
      <c r="E35" s="206"/>
      <c r="G35" s="74">
        <v>0.1</v>
      </c>
      <c r="H35" s="71">
        <f>MAX(0,   MIN($C$35,     (G35-20%)  / 40% *$C$35    ))</f>
        <v>0</v>
      </c>
      <c r="I35" s="74"/>
      <c r="J35" s="71">
        <f>MAX(0,   MIN($C$35,     (I35-20%)  / 40% *$C$35    ))</f>
        <v>0</v>
      </c>
      <c r="K35" s="74"/>
      <c r="L35" s="71">
        <f>MAX(0,   MIN($C$35,     (K35-20%)  / 40% *$C$35    ))</f>
        <v>0</v>
      </c>
      <c r="M35" s="74"/>
      <c r="N35" s="71">
        <f>MAX(0,   MIN($C$35,     (M35-20%)  / 40% *$C$35    ))</f>
        <v>0</v>
      </c>
      <c r="O35" s="74"/>
      <c r="P35" s="71">
        <f>MAX(0,   MIN($C$35,     (O35-20%)  / 40% *$C$35    ))</f>
        <v>0</v>
      </c>
      <c r="Q35" s="74"/>
      <c r="R35" s="71">
        <f>MAX(0,   MIN($C$35,     (Q35-20%)  / 40% *$C$35    ))</f>
        <v>0</v>
      </c>
      <c r="S35" s="74"/>
      <c r="T35" s="71">
        <f>MAX(0,   MIN($C$35,     (S35-20%)  / 40% *$C$35    ))</f>
        <v>0</v>
      </c>
      <c r="U35" s="74"/>
      <c r="V35" s="71">
        <f>MAX(0,   MIN($C$35,     (U35-20%)  / 40% *$C$35    ))</f>
        <v>0</v>
      </c>
      <c r="W35" s="74"/>
      <c r="X35" s="71">
        <f>MAX(0,   MIN($C$35,     (W35-20%)  / 40% *$C$35    ))</f>
        <v>0</v>
      </c>
      <c r="Y35" s="74"/>
      <c r="Z35" s="71">
        <f>MAX(0,   MIN($C$35,     (Y35-20%)  / 40% *$C$35    ))</f>
        <v>0</v>
      </c>
    </row>
    <row r="36" spans="1:26" x14ac:dyDescent="0.2">
      <c r="A36" s="53" t="s">
        <v>29</v>
      </c>
      <c r="B36" s="75" t="s">
        <v>44</v>
      </c>
      <c r="C36" s="55">
        <f>SUM(C31:C35)</f>
        <v>25</v>
      </c>
      <c r="D36" s="54"/>
      <c r="E36" s="199"/>
      <c r="G36" s="56"/>
      <c r="H36" s="76" t="e">
        <f>SUM(H31:H35)</f>
        <v>#DIV/0!</v>
      </c>
      <c r="I36" s="56"/>
      <c r="J36" s="76" t="e">
        <f>SUM(J31:J35)</f>
        <v>#DIV/0!</v>
      </c>
      <c r="K36" s="56"/>
      <c r="L36" s="76" t="e">
        <f>SUM(L31:L35)</f>
        <v>#DIV/0!</v>
      </c>
      <c r="M36" s="56"/>
      <c r="N36" s="76" t="e">
        <f>SUM(N31:N35)</f>
        <v>#DIV/0!</v>
      </c>
      <c r="O36" s="56"/>
      <c r="P36" s="76" t="e">
        <f>SUM(P31:P35)</f>
        <v>#DIV/0!</v>
      </c>
      <c r="Q36" s="56"/>
      <c r="R36" s="76" t="e">
        <f>SUM(R31:R35)</f>
        <v>#DIV/0!</v>
      </c>
      <c r="S36" s="56"/>
      <c r="T36" s="76" t="e">
        <f>SUM(T31:T35)</f>
        <v>#DIV/0!</v>
      </c>
      <c r="U36" s="56"/>
      <c r="V36" s="76" t="e">
        <f>SUM(V31:V35)</f>
        <v>#DIV/0!</v>
      </c>
      <c r="W36" s="56"/>
      <c r="X36" s="76" t="e">
        <f>SUM(X31:X35)</f>
        <v>#DIV/0!</v>
      </c>
      <c r="Y36" s="56"/>
      <c r="Z36" s="76" t="e">
        <f>SUM(Z31:Z35)</f>
        <v>#DIV/0!</v>
      </c>
    </row>
    <row r="37" spans="1:26" ht="13.5" thickBot="1" x14ac:dyDescent="0.25">
      <c r="A37" s="58"/>
      <c r="B37" s="59"/>
      <c r="C37" s="60"/>
      <c r="D37" s="200"/>
      <c r="E37" s="201"/>
      <c r="G37" s="61"/>
      <c r="H37" s="62"/>
      <c r="I37" s="58"/>
      <c r="J37" s="62"/>
      <c r="K37" s="63"/>
      <c r="L37" s="62"/>
      <c r="M37" s="63"/>
      <c r="N37" s="62"/>
      <c r="O37" s="63"/>
      <c r="P37" s="62"/>
      <c r="Q37" s="63"/>
      <c r="R37" s="62"/>
      <c r="S37" s="63"/>
      <c r="T37" s="62"/>
      <c r="U37" s="63"/>
      <c r="V37" s="62"/>
      <c r="W37" s="63"/>
      <c r="X37" s="62"/>
      <c r="Y37" s="63"/>
      <c r="Z37" s="62"/>
    </row>
    <row r="38" spans="1:26" ht="25.5" x14ac:dyDescent="0.2">
      <c r="A38" s="67" t="s">
        <v>45</v>
      </c>
      <c r="B38" s="68" t="s">
        <v>46</v>
      </c>
      <c r="C38" s="69"/>
      <c r="D38" s="68"/>
      <c r="E38" s="163"/>
      <c r="G38" s="164" t="s">
        <v>90</v>
      </c>
      <c r="H38" s="163" t="e">
        <f>IF(H44&gt;=$D$20,1,0)</f>
        <v>#DIV/0!</v>
      </c>
      <c r="I38" s="164" t="s">
        <v>90</v>
      </c>
      <c r="J38" s="163" t="e">
        <f>IF(J44&gt;=$D$20,1,0)</f>
        <v>#DIV/0!</v>
      </c>
      <c r="K38" s="164" t="s">
        <v>90</v>
      </c>
      <c r="L38" s="163" t="e">
        <f>IF(L44&gt;=$D$20,1,0)</f>
        <v>#DIV/0!</v>
      </c>
      <c r="M38" s="164" t="s">
        <v>90</v>
      </c>
      <c r="N38" s="163" t="e">
        <f>IF(N44&gt;=$D$20,1,0)</f>
        <v>#DIV/0!</v>
      </c>
      <c r="O38" s="164" t="s">
        <v>90</v>
      </c>
      <c r="P38" s="163" t="e">
        <f>IF(P44&gt;=$D$20,1,0)</f>
        <v>#DIV/0!</v>
      </c>
      <c r="Q38" s="164" t="s">
        <v>90</v>
      </c>
      <c r="R38" s="163" t="e">
        <f>IF(R44&gt;=$D$20,1,0)</f>
        <v>#DIV/0!</v>
      </c>
      <c r="S38" s="164" t="s">
        <v>90</v>
      </c>
      <c r="T38" s="163" t="e">
        <f>IF(T44&gt;=$D$20,1,0)</f>
        <v>#DIV/0!</v>
      </c>
      <c r="U38" s="164" t="s">
        <v>90</v>
      </c>
      <c r="V38" s="163" t="e">
        <f>IF(V44&gt;=$D$20,1,0)</f>
        <v>#DIV/0!</v>
      </c>
      <c r="W38" s="164" t="s">
        <v>90</v>
      </c>
      <c r="X38" s="163" t="e">
        <f>IF(X44&gt;=$D$20,1,0)</f>
        <v>#DIV/0!</v>
      </c>
      <c r="Y38" s="164" t="s">
        <v>90</v>
      </c>
      <c r="Z38" s="163" t="e">
        <f>IF(Z44&gt;=$D$20,1,0)</f>
        <v>#DIV/0!</v>
      </c>
    </row>
    <row r="39" spans="1:26" ht="127.5" x14ac:dyDescent="0.2">
      <c r="A39" s="49" t="s">
        <v>47</v>
      </c>
      <c r="B39" s="50" t="s">
        <v>31</v>
      </c>
      <c r="C39" s="51">
        <v>5</v>
      </c>
      <c r="D39" s="50" t="s">
        <v>32</v>
      </c>
      <c r="E39" s="205"/>
      <c r="G39" s="70">
        <v>1</v>
      </c>
      <c r="H39" s="71" t="e">
        <f>MAX(0,   MIN($C$31,     (G39-($D$18/2))  / ($D$18/2)  *$C$31     ))</f>
        <v>#DIV/0!</v>
      </c>
      <c r="I39" s="70"/>
      <c r="J39" s="71" t="e">
        <f>MAX(0,   MIN($C$31,     (I39-($D$18/2))  / ($D$18/2)  *$C$31     ))</f>
        <v>#DIV/0!</v>
      </c>
      <c r="K39" s="70"/>
      <c r="L39" s="71" t="e">
        <f>MAX(0,   MIN($C$31,     (K39-($D$18/2))  / ($D$18/2)  *$C$31     ))</f>
        <v>#DIV/0!</v>
      </c>
      <c r="M39" s="70"/>
      <c r="N39" s="71" t="e">
        <f>MAX(0,   MIN($C$31,     (M39-($D$18/2))  / ($D$18/2)  *$C$31     ))</f>
        <v>#DIV/0!</v>
      </c>
      <c r="O39" s="70"/>
      <c r="P39" s="71" t="e">
        <f>MAX(0,   MIN($C$31,     (O39-($D$18/2))  / ($D$18/2)  *$C$31     ))</f>
        <v>#DIV/0!</v>
      </c>
      <c r="Q39" s="70"/>
      <c r="R39" s="71" t="e">
        <f>MAX(0,   MIN($C$31,     (Q39-($D$18/2))  / ($D$18/2)  *$C$31     ))</f>
        <v>#DIV/0!</v>
      </c>
      <c r="S39" s="70"/>
      <c r="T39" s="71" t="e">
        <f>MAX(0,   MIN($C$31,     (S39-($D$18/2))  / ($D$18/2)  *$C$31     ))</f>
        <v>#DIV/0!</v>
      </c>
      <c r="U39" s="70"/>
      <c r="V39" s="71" t="e">
        <f>MAX(0,   MIN($C$31,     (U39-($D$18/2))  / ($D$18/2)  *$C$31     ))</f>
        <v>#DIV/0!</v>
      </c>
      <c r="W39" s="70"/>
      <c r="X39" s="71" t="e">
        <f>MAX(0,   MIN($C$31,     (W39-($D$18/2))  / ($D$18/2)  *$C$31     ))</f>
        <v>#DIV/0!</v>
      </c>
      <c r="Y39" s="70"/>
      <c r="Z39" s="71" t="e">
        <f>MAX(0,   MIN($C$31,     (Y39-($D$18/2))  / ($D$18/2)  *$C$31     ))</f>
        <v>#DIV/0!</v>
      </c>
    </row>
    <row r="40" spans="1:26" ht="127.5" x14ac:dyDescent="0.2">
      <c r="A40" s="49" t="s">
        <v>33</v>
      </c>
      <c r="B40" s="50" t="s">
        <v>34</v>
      </c>
      <c r="C40" s="51">
        <v>5</v>
      </c>
      <c r="D40" s="207" t="s">
        <v>84</v>
      </c>
      <c r="E40" s="198"/>
      <c r="G40" s="52">
        <v>1</v>
      </c>
      <c r="H40" s="71" t="e">
        <f>MAX(0,   MIN($C$40,     (G40-($D$19/2))  / ($D$19/2)  *$C$40     ))</f>
        <v>#DIV/0!</v>
      </c>
      <c r="I40" s="52"/>
      <c r="J40" s="71" t="e">
        <f>MAX(0,   MIN($C$40,     (I40-($D$19/2))  / ($D$19/2)  *$C$40     ))</f>
        <v>#DIV/0!</v>
      </c>
      <c r="K40" s="52"/>
      <c r="L40" s="71" t="e">
        <f>MAX(0,   MIN($C$40,     (K40-($D$19/2))  / ($D$19/2)  *$C$40     ))</f>
        <v>#DIV/0!</v>
      </c>
      <c r="M40" s="52"/>
      <c r="N40" s="71" t="e">
        <f>MAX(0,   MIN($C$40,     (M40-($D$19/2))  / ($D$19/2)  *$C$40     ))</f>
        <v>#DIV/0!</v>
      </c>
      <c r="O40" s="52"/>
      <c r="P40" s="71" t="e">
        <f>MAX(0,   MIN($C$40,     (O40-($D$19/2))  / ($D$19/2)  *$C$40     ))</f>
        <v>#DIV/0!</v>
      </c>
      <c r="Q40" s="52"/>
      <c r="R40" s="71" t="e">
        <f>MAX(0,   MIN($C$40,     (Q40-($D$19/2))  / ($D$19/2)  *$C$40     ))</f>
        <v>#DIV/0!</v>
      </c>
      <c r="S40" s="52"/>
      <c r="T40" s="71" t="e">
        <f>MAX(0,   MIN($C$40,     (S40-($D$19/2))  / ($D$19/2)  *$C$40     ))</f>
        <v>#DIV/0!</v>
      </c>
      <c r="U40" s="52"/>
      <c r="V40" s="71" t="e">
        <f>MAX(0,   MIN($C$40,     (U40-($D$19/2))  / ($D$19/2)  *$C$40     ))</f>
        <v>#DIV/0!</v>
      </c>
      <c r="W40" s="52"/>
      <c r="X40" s="71" t="e">
        <f>MAX(0,   MIN($C$40,     (W40-($D$19/2))  / ($D$19/2)  *$C$40     ))</f>
        <v>#DIV/0!</v>
      </c>
      <c r="Y40" s="52"/>
      <c r="Z40" s="71" t="e">
        <f>MAX(0,   MIN($C$40,     (Y40-($D$19/2))  / ($D$19/2)  *$C$40     ))</f>
        <v>#DIV/0!</v>
      </c>
    </row>
    <row r="41" spans="1:26" ht="76.5" x14ac:dyDescent="0.2">
      <c r="A41" s="49" t="s">
        <v>48</v>
      </c>
      <c r="B41" s="72" t="s">
        <v>37</v>
      </c>
      <c r="C41" s="73">
        <v>5</v>
      </c>
      <c r="D41" s="50" t="str">
        <f>CONCATENATE("Investitionskosten (Planung und Ausführung) der Referenz ≥  ",TEXT( ($D$20*2),"#.##0,00")," € = 5 Punkte
Investitionskosten (Planung und Ausführung) der Referenz ≤  ",TEXT( $D$20,"#.##0,00")," € = 0 Punkte
Die dazwischenliegenden Investitionskosten (Planung und Ausführung) der Referenz werden in der Wertung linear interpoliert. ")</f>
        <v xml:space="preserve">Investitionskosten (Planung und Ausführung) der Referenz ≥  0,00 € = 5 Punkte
Investitionskosten (Planung und Ausführung) der Referenz ≤  0,00 € = 0 Punkte
Die dazwischenliegenden Investitionskosten (Planung und Ausführung) der Referenz werden in der Wertung linear interpoliert. </v>
      </c>
      <c r="E41" s="198"/>
      <c r="G41" s="52">
        <v>1</v>
      </c>
      <c r="H41" s="71" t="e">
        <f>MAX(0,   MIN($C$33,     (G41-$D$20)  / ($D$20)  *$C$33     ))</f>
        <v>#DIV/0!</v>
      </c>
      <c r="I41" s="52"/>
      <c r="J41" s="71" t="e">
        <f>MAX(0,   MIN($C$33,     (I41-$D$20)  / ($D$20)  *$C$33     ))</f>
        <v>#DIV/0!</v>
      </c>
      <c r="K41" s="52"/>
      <c r="L41" s="71" t="e">
        <f>MAX(0,   MIN($C$33,     (K41-$D$20)  / ($D$20)  *$C$33     ))</f>
        <v>#DIV/0!</v>
      </c>
      <c r="M41" s="52"/>
      <c r="N41" s="71" t="e">
        <f>MAX(0,   MIN($C$33,     (M41-$D$20)  / ($D$20)  *$C$33     ))</f>
        <v>#DIV/0!</v>
      </c>
      <c r="O41" s="52"/>
      <c r="P41" s="71" t="e">
        <f>MAX(0,   MIN($C$33,     (O41-$D$20)  / ($D$20)  *$C$33     ))</f>
        <v>#DIV/0!</v>
      </c>
      <c r="Q41" s="52"/>
      <c r="R41" s="71" t="e">
        <f>MAX(0,   MIN($C$33,     (Q41-$D$20)  / ($D$20)  *$C$33     ))</f>
        <v>#DIV/0!</v>
      </c>
      <c r="S41" s="52"/>
      <c r="T41" s="71" t="e">
        <f>MAX(0,   MIN($C$33,     (S41-$D$20)  / ($D$20)  *$C$33     ))</f>
        <v>#DIV/0!</v>
      </c>
      <c r="U41" s="52"/>
      <c r="V41" s="71" t="e">
        <f>MAX(0,   MIN($C$33,     (U41-$D$20)  / ($D$20)  *$C$33     ))</f>
        <v>#DIV/0!</v>
      </c>
      <c r="W41" s="52"/>
      <c r="X41" s="71" t="e">
        <f>MAX(0,   MIN($C$33,     (W41-$D$20)  / ($D$20)  *$C$33     ))</f>
        <v>#DIV/0!</v>
      </c>
      <c r="Y41" s="52"/>
      <c r="Z41" s="71" t="e">
        <f>MAX(0,   MIN($C$33,     (Y41-$D$20)  / ($D$20)  *$C$33     ))</f>
        <v>#DIV/0!</v>
      </c>
    </row>
    <row r="42" spans="1:26" ht="76.5" x14ac:dyDescent="0.2">
      <c r="A42" s="49" t="s">
        <v>49</v>
      </c>
      <c r="B42" s="72" t="s">
        <v>39</v>
      </c>
      <c r="C42" s="73">
        <v>5</v>
      </c>
      <c r="D42" s="72" t="s">
        <v>50</v>
      </c>
      <c r="E42" s="206"/>
      <c r="G42" s="74">
        <v>0.1</v>
      </c>
      <c r="H42" s="71">
        <f>MAX(0,   MIN($C$34,     (G42-20%)  / 40% *$C$34    ))</f>
        <v>0</v>
      </c>
      <c r="I42" s="74"/>
      <c r="J42" s="71">
        <f>MAX(0,   MIN($C$34,     (I42-20%)  / 40% *$C$34    ))</f>
        <v>0</v>
      </c>
      <c r="K42" s="74"/>
      <c r="L42" s="71">
        <f>MAX(0,   MIN($C$34,     (K42-20%)  / 40% *$C$34    ))</f>
        <v>0</v>
      </c>
      <c r="M42" s="74"/>
      <c r="N42" s="71">
        <f>MAX(0,   MIN($C$34,     (M42-20%)  / 40% *$C$34    ))</f>
        <v>0</v>
      </c>
      <c r="O42" s="74"/>
      <c r="P42" s="71">
        <f>MAX(0,   MIN($C$34,     (O42-20%)  / 40% *$C$34    ))</f>
        <v>0</v>
      </c>
      <c r="Q42" s="74"/>
      <c r="R42" s="71">
        <f>MAX(0,   MIN($C$34,     (Q42-20%)  / 40% *$C$34    ))</f>
        <v>0</v>
      </c>
      <c r="S42" s="74"/>
      <c r="T42" s="71">
        <f>MAX(0,   MIN($C$34,     (S42-20%)  / 40% *$C$34    ))</f>
        <v>0</v>
      </c>
      <c r="U42" s="74"/>
      <c r="V42" s="71">
        <f>MAX(0,   MIN($C$34,     (U42-20%)  / 40% *$C$34    ))</f>
        <v>0</v>
      </c>
      <c r="W42" s="74"/>
      <c r="X42" s="71">
        <f>MAX(0,   MIN($C$34,     (W42-20%)  / 40% *$C$34    ))</f>
        <v>0</v>
      </c>
      <c r="Y42" s="74"/>
      <c r="Z42" s="71">
        <f>MAX(0,   MIN($C$34,     (Y42-20%)  / 40% *$C$34    ))</f>
        <v>0</v>
      </c>
    </row>
    <row r="43" spans="1:26" ht="85.5" x14ac:dyDescent="0.2">
      <c r="A43" s="49" t="s">
        <v>51</v>
      </c>
      <c r="B43" s="72" t="s">
        <v>42</v>
      </c>
      <c r="C43" s="73">
        <v>5</v>
      </c>
      <c r="D43" s="72" t="s">
        <v>52</v>
      </c>
      <c r="E43" s="206"/>
      <c r="G43" s="74">
        <v>0.1</v>
      </c>
      <c r="H43" s="71">
        <f>MAX(0,   MIN($C$35,     (G43-20%)  / 40% *$C$35    ))</f>
        <v>0</v>
      </c>
      <c r="I43" s="74"/>
      <c r="J43" s="71">
        <f>MAX(0,   MIN($C$35,     (I43-20%)  / 40% *$C$35    ))</f>
        <v>0</v>
      </c>
      <c r="K43" s="74"/>
      <c r="L43" s="71">
        <f>MAX(0,   MIN($C$35,     (K43-20%)  / 40% *$C$35    ))</f>
        <v>0</v>
      </c>
      <c r="M43" s="74"/>
      <c r="N43" s="71">
        <f>MAX(0,   MIN($C$35,     (M43-20%)  / 40% *$C$35    ))</f>
        <v>0</v>
      </c>
      <c r="O43" s="74"/>
      <c r="P43" s="71">
        <f>MAX(0,   MIN($C$35,     (O43-20%)  / 40% *$C$35    ))</f>
        <v>0</v>
      </c>
      <c r="Q43" s="74"/>
      <c r="R43" s="71">
        <f>MAX(0,   MIN($C$35,     (Q43-20%)  / 40% *$C$35    ))</f>
        <v>0</v>
      </c>
      <c r="S43" s="74"/>
      <c r="T43" s="71">
        <f>MAX(0,   MIN($C$35,     (S43-20%)  / 40% *$C$35    ))</f>
        <v>0</v>
      </c>
      <c r="U43" s="74"/>
      <c r="V43" s="71">
        <f>MAX(0,   MIN($C$35,     (U43-20%)  / 40% *$C$35    ))</f>
        <v>0</v>
      </c>
      <c r="W43" s="74"/>
      <c r="X43" s="71">
        <f>MAX(0,   MIN($C$35,     (W43-20%)  / 40% *$C$35    ))</f>
        <v>0</v>
      </c>
      <c r="Y43" s="74"/>
      <c r="Z43" s="71">
        <f>MAX(0,   MIN($C$35,     (Y43-20%)  / 40% *$C$35    ))</f>
        <v>0</v>
      </c>
    </row>
    <row r="44" spans="1:26" x14ac:dyDescent="0.2">
      <c r="A44" s="53" t="s">
        <v>45</v>
      </c>
      <c r="B44" s="54" t="s">
        <v>53</v>
      </c>
      <c r="C44" s="55">
        <f>SUM(C39:C43)</f>
        <v>25</v>
      </c>
      <c r="D44" s="50"/>
      <c r="E44" s="199"/>
      <c r="G44" s="56"/>
      <c r="H44" s="76" t="e">
        <f>SUM(H39:H43)</f>
        <v>#DIV/0!</v>
      </c>
      <c r="I44" s="56"/>
      <c r="J44" s="76" t="e">
        <f>SUM(J39:J43)</f>
        <v>#DIV/0!</v>
      </c>
      <c r="K44" s="56"/>
      <c r="L44" s="76" t="e">
        <f>SUM(L39:L43)</f>
        <v>#DIV/0!</v>
      </c>
      <c r="M44" s="56"/>
      <c r="N44" s="76" t="e">
        <f>SUM(N39:N43)</f>
        <v>#DIV/0!</v>
      </c>
      <c r="O44" s="56"/>
      <c r="P44" s="76" t="e">
        <f>SUM(P39:P43)</f>
        <v>#DIV/0!</v>
      </c>
      <c r="Q44" s="56"/>
      <c r="R44" s="76" t="e">
        <f>SUM(R39:R43)</f>
        <v>#DIV/0!</v>
      </c>
      <c r="S44" s="56"/>
      <c r="T44" s="76" t="e">
        <f>SUM(T39:T43)</f>
        <v>#DIV/0!</v>
      </c>
      <c r="U44" s="56"/>
      <c r="V44" s="76" t="e">
        <f>SUM(V39:V43)</f>
        <v>#DIV/0!</v>
      </c>
      <c r="W44" s="56"/>
      <c r="X44" s="76" t="e">
        <f>SUM(X39:X43)</f>
        <v>#DIV/0!</v>
      </c>
      <c r="Y44" s="56"/>
      <c r="Z44" s="76" t="e">
        <f>SUM(Z39:Z43)</f>
        <v>#DIV/0!</v>
      </c>
    </row>
    <row r="45" spans="1:26" x14ac:dyDescent="0.2">
      <c r="A45" s="49"/>
      <c r="B45" s="72"/>
      <c r="C45" s="73"/>
      <c r="D45" s="50"/>
      <c r="E45" s="199"/>
      <c r="G45" s="56"/>
      <c r="H45" s="77"/>
      <c r="I45" s="56"/>
      <c r="J45" s="77"/>
      <c r="K45" s="56"/>
      <c r="L45" s="77"/>
      <c r="M45" s="56"/>
      <c r="N45" s="77"/>
      <c r="O45" s="56"/>
      <c r="P45" s="77"/>
      <c r="Q45" s="56"/>
      <c r="R45" s="77"/>
      <c r="S45" s="56"/>
      <c r="T45" s="77"/>
      <c r="U45" s="56"/>
      <c r="V45" s="77"/>
      <c r="W45" s="56"/>
      <c r="X45" s="77"/>
      <c r="Y45" s="56"/>
      <c r="Z45" s="77"/>
    </row>
    <row r="46" spans="1:26" ht="15.75" x14ac:dyDescent="0.25">
      <c r="A46" s="53" t="s">
        <v>26</v>
      </c>
      <c r="B46" s="54" t="s">
        <v>54</v>
      </c>
      <c r="C46" s="55">
        <f>C36+C44</f>
        <v>50</v>
      </c>
      <c r="D46" s="54"/>
      <c r="E46" s="208"/>
      <c r="G46" s="78"/>
      <c r="H46" s="79" t="e">
        <f>H44+H36</f>
        <v>#DIV/0!</v>
      </c>
      <c r="I46" s="78"/>
      <c r="J46" s="79" t="e">
        <f>J44+J36</f>
        <v>#DIV/0!</v>
      </c>
      <c r="K46" s="78"/>
      <c r="L46" s="79" t="e">
        <f>L44+L36</f>
        <v>#DIV/0!</v>
      </c>
      <c r="M46" s="78"/>
      <c r="N46" s="79" t="e">
        <f>N44+N36</f>
        <v>#DIV/0!</v>
      </c>
      <c r="O46" s="78"/>
      <c r="P46" s="79" t="e">
        <f>P44+P36</f>
        <v>#DIV/0!</v>
      </c>
      <c r="Q46" s="78"/>
      <c r="R46" s="79" t="e">
        <f>R44+R36</f>
        <v>#DIV/0!</v>
      </c>
      <c r="S46" s="78"/>
      <c r="T46" s="79" t="e">
        <f>T44+T36</f>
        <v>#DIV/0!</v>
      </c>
      <c r="U46" s="78"/>
      <c r="V46" s="79" t="e">
        <f>V44+V36</f>
        <v>#DIV/0!</v>
      </c>
      <c r="W46" s="78"/>
      <c r="X46" s="79" t="e">
        <f>X44+X36</f>
        <v>#DIV/0!</v>
      </c>
      <c r="Y46" s="78"/>
      <c r="Z46" s="79" t="e">
        <f>Z44+Z36</f>
        <v>#DIV/0!</v>
      </c>
    </row>
    <row r="47" spans="1:26" ht="13.5" thickBot="1" x14ac:dyDescent="0.25">
      <c r="A47" s="80"/>
      <c r="B47" s="81"/>
      <c r="C47" s="82"/>
      <c r="D47" s="209"/>
      <c r="E47" s="210"/>
      <c r="G47" s="83"/>
      <c r="H47" s="62"/>
      <c r="I47" s="58"/>
      <c r="J47" s="62"/>
      <c r="K47" s="63"/>
      <c r="L47" s="62"/>
      <c r="M47" s="63"/>
      <c r="N47" s="62"/>
      <c r="O47" s="63"/>
      <c r="P47" s="62"/>
      <c r="Q47" s="63"/>
      <c r="R47" s="62"/>
      <c r="S47" s="63"/>
      <c r="T47" s="62"/>
      <c r="U47" s="63"/>
      <c r="V47" s="62"/>
      <c r="W47" s="63"/>
      <c r="X47" s="62"/>
      <c r="Y47" s="63"/>
      <c r="Z47" s="62"/>
    </row>
    <row r="48" spans="1:26" ht="13.5" thickBot="1" x14ac:dyDescent="0.25">
      <c r="A48" s="84" t="s">
        <v>55</v>
      </c>
      <c r="B48" s="85" t="s">
        <v>56</v>
      </c>
      <c r="C48" s="86"/>
      <c r="D48" s="194" t="s">
        <v>57</v>
      </c>
      <c r="E48" s="211"/>
      <c r="G48" s="87"/>
      <c r="H48" s="88"/>
      <c r="I48" s="89"/>
      <c r="J48" s="88"/>
      <c r="K48" s="90"/>
      <c r="L48" s="88"/>
      <c r="M48" s="90"/>
      <c r="N48" s="88"/>
      <c r="O48" s="90"/>
      <c r="P48" s="88"/>
      <c r="Q48" s="90"/>
      <c r="R48" s="88"/>
      <c r="S48" s="90"/>
      <c r="T48" s="88"/>
      <c r="U48" s="90"/>
      <c r="V48" s="88"/>
      <c r="W48" s="90"/>
      <c r="X48" s="88"/>
      <c r="Y48" s="90"/>
      <c r="Z48" s="88"/>
    </row>
    <row r="49" spans="1:26" ht="86.25" customHeight="1" x14ac:dyDescent="0.2">
      <c r="A49" s="49" t="s">
        <v>58</v>
      </c>
      <c r="B49" s="50" t="str">
        <f>CONCATENATE( "Angestellte Mitarbeiterinnen und Mitarbeiter im Durchschnitt der letzten 3 abgeschlossenen Geschäftsjahre (",$D$13,").")</f>
        <v>Angestellte Mitarbeiterinnen und Mitarbeiter im Durchschnitt der letzten 3 abgeschlossenen Geschäftsjahre (-).</v>
      </c>
      <c r="C49" s="51">
        <v>10</v>
      </c>
      <c r="D49" s="50" t="str">
        <f>CONCATENATE(C49," x ",CHAR(10),"Anzahl aller Mitarbeiterinnen und Mitarbeiter des Bewerbers als Durchschnitt der letzten 3 abgeschlossenen Geschäftsjahre (",$D$13,") / ",CHAR(10),"Anzahl aller Mitarbeiter des besten Bewerbers als Durchschnitt der letzten 3 abgeschlossenen Geschäftsjahre (",$D$13,") ",CHAR(10),"= erzielte Punktzahl ")</f>
        <v xml:space="preserve">10 x 
Anzahl aller Mitarbeiterinnen und Mitarbeiter des Bewerbers als Durchschnitt der letzten 3 abgeschlossenen Geschäftsjahre (-) / 
Anzahl aller Mitarbeiter des besten Bewerbers als Durchschnitt der letzten 3 abgeschlossenen Geschäftsjahre (-) 
= erzielte Punktzahl </v>
      </c>
      <c r="E49" s="205"/>
      <c r="G49" s="70">
        <v>5</v>
      </c>
      <c r="H49" s="48">
        <f>MIN($C$49,  $C$25*G49/MAX($G49,$I49,$K49,$M49,$Y49,$O49,$Q49,$S49,$U49,$W49,$Y49)  )</f>
        <v>10</v>
      </c>
      <c r="I49" s="70"/>
      <c r="J49" s="48">
        <f>MIN($C$49,  $C$25*I49/MAX($G49,$I49,$K49,$M49,$Y49,$O49,$Q49,$S49,$U49,$W49,$Y49)  )</f>
        <v>0</v>
      </c>
      <c r="K49" s="70"/>
      <c r="L49" s="48">
        <f>MIN($C$49,  $C$25*K49/MAX($G49,$I49,$K49,$M49,$Y49,$O49,$Q49,$S49,$U49,$W49,$Y49)  )</f>
        <v>0</v>
      </c>
      <c r="M49" s="70"/>
      <c r="N49" s="48">
        <f>MIN($C$49,  $C$25*M49/MAX($G49,$I49,$K49,$M49,$Y49,$O49,$Q49,$S49,$U49,$W49,$Y49)  )</f>
        <v>0</v>
      </c>
      <c r="O49" s="70"/>
      <c r="P49" s="48">
        <f>MIN($C$49,  $C$25*O49/MAX($G49,$I49,$K49,$M49,$Y49,$O49,$Q49,$S49,$U49,$W49,$Y49)  )</f>
        <v>0</v>
      </c>
      <c r="Q49" s="70"/>
      <c r="R49" s="48">
        <f>MIN($C$49,  $C$25*Q49/MAX($G49,$I49,$K49,$M49,$Y49,$O49,$Q49,$S49,$U49,$W49,$Y49)  )</f>
        <v>0</v>
      </c>
      <c r="S49" s="70"/>
      <c r="T49" s="48">
        <f>MIN($C$49,  $C$25*S49/MAX($G49,$I49,$K49,$M49,$Y49,$O49,$Q49,$S49,$U49,$W49,$Y49)  )</f>
        <v>0</v>
      </c>
      <c r="U49" s="70"/>
      <c r="V49" s="48">
        <f>MIN($C$49,  $C$25*U49/MAX($G49,$I49,$K49,$M49,$Y49,$O49,$Q49,$S49,$U49,$W49,$Y49)  )</f>
        <v>0</v>
      </c>
      <c r="W49" s="70"/>
      <c r="X49" s="48">
        <f>MIN($C$49,  $C$25*W49/MAX($G49,$I49,$K49,$M49,$Y49,$O49,$Q49,$S49,$U49,$W49,$Y49)  )</f>
        <v>0</v>
      </c>
      <c r="Y49" s="70"/>
      <c r="Z49" s="48">
        <f>MIN($C$49,  $C$25*Y49/MAX($G49,$I49,$K49,$M49,$Y49,$O49,$Q49,$S49,$U49,$W49,$Y49)  )</f>
        <v>0</v>
      </c>
    </row>
    <row r="50" spans="1:26" ht="89.25" x14ac:dyDescent="0.2">
      <c r="A50" s="49" t="s">
        <v>59</v>
      </c>
      <c r="B50" s="50" t="str">
        <f>CONCATENATE("Angestellte Mitarbeiterinnen und Mitarbeiter, die in den letzten 3 abgeschlossenen Geschäftsjahren (",$D$13,") für die vergleichbaren auftragsgegenständlichen Leistungen zur Verfügung standen")</f>
        <v>Angestellte Mitarbeiterinnen und Mitarbeiter, die in den letzten 3 abgeschlossenen Geschäftsjahren (-) für die vergleichbaren auftragsgegenständlichen Leistungen zur Verfügung standen</v>
      </c>
      <c r="C50" s="51">
        <v>15</v>
      </c>
      <c r="D50" s="50" t="str">
        <f>CONCATENATE(C50," x ",CHAR(10),"Anzahl der Mitarbeiterinnen und Mitarbeiter des Bewerbers, die für vergleichbare Leistungen zur Verfügung stehen, als Durchschnitt der letzten 3 abgeschlossenen Geschäftsjahre (",$D$13,") /  ",CHAR(10),"höchste Anzahl der Mitarbeiter des besten Bewerbers, die für vergleichbare Leistungen zur Verfügung stehen, als Durchschnitt der letzten 3 abgeschlossenen Geschäftsjahre (",$D$13,") ",CHAR(10),"= erzielte Punktzahl ")</f>
        <v xml:space="preserve">15 x 
Anzahl der Mitarbeiterinnen und Mitarbeiter des Bewerbers, die für vergleichbare Leistungen zur Verfügung stehen, als Durchschnitt der letzten 3 abgeschlossenen Geschäftsjahre (-) /  
höchste Anzahl der Mitarbeiter des besten Bewerbers, die für vergleichbare Leistungen zur Verfügung stehen, als Durchschnitt der letzten 3 abgeschlossenen Geschäftsjahre (-) 
= erzielte Punktzahl </v>
      </c>
      <c r="E50" s="205"/>
      <c r="G50" s="70">
        <v>5</v>
      </c>
      <c r="H50" s="48">
        <f>MIN($C$50,  $C$25*G50/MAX($G50,$I50,$K50,$M50,$Y50,$O50,$Q50,$S50,$U50,$W50,$Y50)  )</f>
        <v>10</v>
      </c>
      <c r="I50" s="70"/>
      <c r="J50" s="48">
        <f>MIN($C$50,  $C$25*I50/MAX($G50,$I50,$K50,$M50,$Y50,$O50,$Q50,$S50,$U50,$W50,$Y50)  )</f>
        <v>0</v>
      </c>
      <c r="K50" s="70"/>
      <c r="L50" s="48">
        <f>MIN($C$50,  $C$25*K50/MAX($G50,$I50,$K50,$M50,$Y50,$O50,$Q50,$S50,$U50,$W50,$Y50)  )</f>
        <v>0</v>
      </c>
      <c r="M50" s="70"/>
      <c r="N50" s="48">
        <f>MIN($C$50,  $C$25*M50/MAX($G50,$I50,$K50,$M50,$Y50,$O50,$Q50,$S50,$U50,$W50,$Y50)  )</f>
        <v>0</v>
      </c>
      <c r="O50" s="70"/>
      <c r="P50" s="48">
        <f>MIN($C$50,  $C$25*O50/MAX($G50,$I50,$K50,$M50,$Y50,$O50,$Q50,$S50,$U50,$W50,$Y50)  )</f>
        <v>0</v>
      </c>
      <c r="Q50" s="70"/>
      <c r="R50" s="48">
        <f>MIN($C$50,  $C$25*Q50/MAX($G50,$I50,$K50,$M50,$Y50,$O50,$Q50,$S50,$U50,$W50,$Y50)  )</f>
        <v>0</v>
      </c>
      <c r="S50" s="70"/>
      <c r="T50" s="48">
        <f>MIN($C$50,  $C$25*S50/MAX($G50,$I50,$K50,$M50,$Y50,$O50,$Q50,$S50,$U50,$W50,$Y50)  )</f>
        <v>0</v>
      </c>
      <c r="U50" s="70"/>
      <c r="V50" s="48">
        <f>MIN($C$50,  $C$25*U50/MAX($G50,$I50,$K50,$M50,$Y50,$O50,$Q50,$S50,$U50,$W50,$Y50)  )</f>
        <v>0</v>
      </c>
      <c r="W50" s="70"/>
      <c r="X50" s="48">
        <f>MIN($C$50,  $C$25*W50/MAX($G50,$I50,$K50,$M50,$Y50,$O50,$Q50,$S50,$U50,$W50,$Y50)  )</f>
        <v>0</v>
      </c>
      <c r="Y50" s="70"/>
      <c r="Z50" s="48">
        <f>MIN($C$50,  $C$25*Y50/MAX($G50,$I50,$K50,$M50,$Y50,$O50,$Q50,$S50,$U50,$W50,$Y50)  )</f>
        <v>0</v>
      </c>
    </row>
    <row r="51" spans="1:26" x14ac:dyDescent="0.2">
      <c r="A51" s="53" t="s">
        <v>55</v>
      </c>
      <c r="B51" s="54" t="s">
        <v>60</v>
      </c>
      <c r="C51" s="55">
        <f>C50+C49</f>
        <v>25</v>
      </c>
      <c r="D51" s="54"/>
      <c r="E51" s="199"/>
      <c r="G51" s="56"/>
      <c r="H51" s="76">
        <f>SUM(H49:H50)</f>
        <v>20</v>
      </c>
      <c r="I51" s="56"/>
      <c r="J51" s="76">
        <f>SUM(J49:J50)</f>
        <v>0</v>
      </c>
      <c r="K51" s="56"/>
      <c r="L51" s="76">
        <f>SUM(L49:L50)</f>
        <v>0</v>
      </c>
      <c r="M51" s="56"/>
      <c r="N51" s="76">
        <f>SUM(N49:N50)</f>
        <v>0</v>
      </c>
      <c r="O51" s="56"/>
      <c r="P51" s="76">
        <f>SUM(P49:P50)</f>
        <v>0</v>
      </c>
      <c r="Q51" s="56"/>
      <c r="R51" s="76">
        <f>SUM(R49:R50)</f>
        <v>0</v>
      </c>
      <c r="S51" s="56"/>
      <c r="T51" s="76">
        <f>SUM(T49:T50)</f>
        <v>0</v>
      </c>
      <c r="U51" s="56"/>
      <c r="V51" s="76">
        <f>SUM(V49:V50)</f>
        <v>0</v>
      </c>
      <c r="W51" s="56"/>
      <c r="X51" s="76">
        <f>SUM(X49:X50)</f>
        <v>0</v>
      </c>
      <c r="Y51" s="56"/>
      <c r="Z51" s="76">
        <f>SUM(Z49:Z50)</f>
        <v>0</v>
      </c>
    </row>
    <row r="52" spans="1:26" x14ac:dyDescent="0.2">
      <c r="A52" s="91"/>
      <c r="B52" s="92"/>
      <c r="C52" s="93"/>
      <c r="D52" s="212"/>
      <c r="E52" s="213"/>
      <c r="G52" s="94"/>
      <c r="H52" s="95"/>
      <c r="I52" s="94"/>
      <c r="J52" s="95"/>
      <c r="K52" s="94"/>
      <c r="L52" s="95"/>
      <c r="M52" s="94"/>
      <c r="N52" s="95"/>
      <c r="O52" s="94"/>
      <c r="P52" s="95"/>
      <c r="Q52" s="94"/>
      <c r="R52" s="95"/>
      <c r="S52" s="94"/>
      <c r="T52" s="95"/>
      <c r="U52" s="94"/>
      <c r="V52" s="95"/>
      <c r="W52" s="94"/>
      <c r="X52" s="95"/>
      <c r="Y52" s="94"/>
      <c r="Z52" s="95"/>
    </row>
    <row r="53" spans="1:26" s="96" customFormat="1" ht="30.75" customHeight="1" x14ac:dyDescent="0.4">
      <c r="A53" s="253" t="s">
        <v>61</v>
      </c>
      <c r="B53" s="254"/>
      <c r="C53" s="97">
        <f>SUM(C51+C46+C27)</f>
        <v>100</v>
      </c>
      <c r="D53" s="214"/>
      <c r="E53" s="215"/>
      <c r="G53" s="98"/>
      <c r="H53" s="99" t="e">
        <f>IF( G66="Eignungskriterien  erfüllt", H51+H46+H27,  0 )</f>
        <v>#DIV/0!</v>
      </c>
      <c r="I53" s="98"/>
      <c r="J53" s="99" t="e">
        <f>IF( I66="Eignungskriterien  erfüllt", J51+J46+J27,  0 )</f>
        <v>#DIV/0!</v>
      </c>
      <c r="K53" s="98"/>
      <c r="L53" s="99" t="e">
        <f>IF( K66="Eignungskriterien  erfüllt", L51+L46+L27,  0 )</f>
        <v>#DIV/0!</v>
      </c>
      <c r="M53" s="98"/>
      <c r="N53" s="99" t="e">
        <f>IF( M66="Eignungskriterien  erfüllt", N51+N46+N27,  0 )</f>
        <v>#DIV/0!</v>
      </c>
      <c r="O53" s="98"/>
      <c r="P53" s="99" t="e">
        <f>IF( O66="Eignungskriterien  erfüllt", P51+P46+P27,  0 )</f>
        <v>#DIV/0!</v>
      </c>
      <c r="Q53" s="98"/>
      <c r="R53" s="99" t="e">
        <f>IF( Q66="Eignungskriterien  erfüllt", R51+R46+R27,  0 )</f>
        <v>#DIV/0!</v>
      </c>
      <c r="S53" s="98"/>
      <c r="T53" s="99" t="e">
        <f>IF( S66="Eignungskriterien  erfüllt", T51+T46+T27,  0 )</f>
        <v>#DIV/0!</v>
      </c>
      <c r="U53" s="98"/>
      <c r="V53" s="99" t="e">
        <f>IF( U66="Eignungskriterien  erfüllt", V51+V46+V27,  0 )</f>
        <v>#DIV/0!</v>
      </c>
      <c r="W53" s="98"/>
      <c r="X53" s="99" t="e">
        <f>IF( W66="Eignungskriterien  erfüllt", X51+X46+X27,  0 )</f>
        <v>#DIV/0!</v>
      </c>
      <c r="Y53" s="98"/>
      <c r="Z53" s="99" t="e">
        <f>IF( Y66="Eignungskriterien  erfüllt", Z51+Z46+Z27,  0 )</f>
        <v>#DIV/0!</v>
      </c>
    </row>
    <row r="54" spans="1:26" s="96" customFormat="1" ht="20.45" customHeight="1" x14ac:dyDescent="0.4">
      <c r="A54" s="181"/>
      <c r="B54" s="182"/>
      <c r="C54" s="183"/>
      <c r="D54" s="216"/>
      <c r="E54" s="217"/>
      <c r="G54" s="184" t="e">
        <f>H53/$C$53</f>
        <v>#DIV/0!</v>
      </c>
      <c r="H54" s="185"/>
      <c r="I54" s="184" t="e">
        <f>J53/$C$53</f>
        <v>#DIV/0!</v>
      </c>
      <c r="J54" s="185"/>
      <c r="K54" s="184" t="e">
        <f>L53/$C$53</f>
        <v>#DIV/0!</v>
      </c>
      <c r="L54" s="185"/>
      <c r="M54" s="184" t="e">
        <f>N53/$C$53</f>
        <v>#DIV/0!</v>
      </c>
      <c r="N54" s="185"/>
      <c r="O54" s="184" t="e">
        <f>P53/$C$53</f>
        <v>#DIV/0!</v>
      </c>
      <c r="P54" s="185"/>
      <c r="Q54" s="184" t="e">
        <f>R53/$C$53</f>
        <v>#DIV/0!</v>
      </c>
      <c r="R54" s="185"/>
      <c r="S54" s="184" t="e">
        <f>T53/$C$53</f>
        <v>#DIV/0!</v>
      </c>
      <c r="T54" s="185"/>
      <c r="U54" s="184" t="e">
        <f>V53/$C$53</f>
        <v>#DIV/0!</v>
      </c>
      <c r="V54" s="185"/>
      <c r="W54" s="184" t="e">
        <f>X53/$C$53</f>
        <v>#DIV/0!</v>
      </c>
      <c r="X54" s="185"/>
      <c r="Y54" s="184" t="e">
        <f>Z53/$C$53</f>
        <v>#DIV/0!</v>
      </c>
      <c r="Z54" s="185"/>
    </row>
    <row r="55" spans="1:26" ht="27" thickBot="1" x14ac:dyDescent="0.45">
      <c r="A55" s="255" t="s">
        <v>62</v>
      </c>
      <c r="B55" s="256"/>
      <c r="C55" s="100"/>
      <c r="D55" s="218"/>
      <c r="E55" s="219"/>
      <c r="G55" s="131"/>
      <c r="H55" s="101" t="e">
        <f>IF( H53&gt;0, ROMAN(  RANK(H53,$G$53:$Z$53) )&amp;".", "")</f>
        <v>#DIV/0!</v>
      </c>
      <c r="I55" s="131"/>
      <c r="J55" s="101" t="e">
        <f>IF( J53&gt;0, ROMAN(  RANK(J53,$G$53:$Z$53) )&amp;".", "")</f>
        <v>#DIV/0!</v>
      </c>
      <c r="K55" s="131"/>
      <c r="L55" s="101" t="e">
        <f>IF( L53&gt;0, ROMAN(  RANK(L53,$G$53:$Z$53) )&amp;".", "")</f>
        <v>#DIV/0!</v>
      </c>
      <c r="M55" s="131"/>
      <c r="N55" s="101" t="e">
        <f>IF( N53&gt;0, ROMAN(  RANK(N53,$G$53:$Z$53) )&amp;".", "")</f>
        <v>#DIV/0!</v>
      </c>
      <c r="O55" s="131"/>
      <c r="P55" s="101" t="e">
        <f>IF( P53&gt;0, ROMAN(  RANK(P53,$G$53:$Z$53) )&amp;".", "")</f>
        <v>#DIV/0!</v>
      </c>
      <c r="Q55" s="131"/>
      <c r="R55" s="101" t="e">
        <f>IF( R53&gt;0, ROMAN(  RANK(R53,$G$53:$Z$53) )&amp;".", "")</f>
        <v>#DIV/0!</v>
      </c>
      <c r="S55" s="131"/>
      <c r="T55" s="101" t="e">
        <f>IF( T53&gt;0, ROMAN(  RANK(T53,$G$53:$Z$53) )&amp;".", "")</f>
        <v>#DIV/0!</v>
      </c>
      <c r="U55" s="131"/>
      <c r="V55" s="101" t="e">
        <f>IF( V53&gt;0, ROMAN(  RANK(V53,$G$53:$Z$53) )&amp;".", "")</f>
        <v>#DIV/0!</v>
      </c>
      <c r="W55" s="131"/>
      <c r="X55" s="101" t="e">
        <f>IF( X53&gt;0, ROMAN(  RANK(X53,$G$53:$Z$53) )&amp;".", "")</f>
        <v>#DIV/0!</v>
      </c>
      <c r="Y55" s="131"/>
      <c r="Z55" s="101" t="e">
        <f>IF( Z53&gt;0, ROMAN(  RANK(Z53,$G$53:$Z$53) )&amp;".", "")</f>
        <v>#DIV/0!</v>
      </c>
    </row>
    <row r="56" spans="1:26" x14ac:dyDescent="0.2">
      <c r="A56" s="102"/>
      <c r="B56" s="102"/>
    </row>
    <row r="57" spans="1:26" x14ac:dyDescent="0.2">
      <c r="A57" s="102"/>
      <c r="B57" s="102"/>
      <c r="H57" s="130"/>
    </row>
    <row r="58" spans="1:26" ht="13.5" thickBot="1" x14ac:dyDescent="0.25"/>
    <row r="59" spans="1:26" ht="30" customHeight="1" x14ac:dyDescent="0.2">
      <c r="A59" s="9"/>
      <c r="B59" s="10"/>
      <c r="C59" s="17"/>
      <c r="D59" s="10"/>
      <c r="E59" s="128"/>
      <c r="G59" s="257" t="s">
        <v>10</v>
      </c>
      <c r="H59" s="250"/>
      <c r="I59" s="257" t="s">
        <v>11</v>
      </c>
      <c r="J59" s="250"/>
      <c r="K59" s="249" t="s">
        <v>12</v>
      </c>
      <c r="L59" s="250"/>
      <c r="M59" s="249" t="s">
        <v>13</v>
      </c>
      <c r="N59" s="250"/>
      <c r="O59" s="249" t="s">
        <v>14</v>
      </c>
      <c r="P59" s="250"/>
      <c r="Q59" s="249" t="s">
        <v>69</v>
      </c>
      <c r="R59" s="250"/>
      <c r="S59" s="249" t="s">
        <v>70</v>
      </c>
      <c r="T59" s="250"/>
      <c r="U59" s="249" t="s">
        <v>71</v>
      </c>
      <c r="V59" s="250"/>
      <c r="W59" s="249" t="s">
        <v>72</v>
      </c>
      <c r="X59" s="250"/>
      <c r="Y59" s="249" t="s">
        <v>73</v>
      </c>
      <c r="Z59" s="250"/>
    </row>
    <row r="60" spans="1:26" s="18" customFormat="1" ht="24.95" customHeight="1" x14ac:dyDescent="0.25">
      <c r="C60" s="19"/>
      <c r="D60" s="20"/>
      <c r="E60" s="23"/>
      <c r="G60" s="21">
        <f>IF(G25&gt;=$D$14,1,0)</f>
        <v>1</v>
      </c>
      <c r="H60" s="22"/>
      <c r="I60" s="21">
        <f>IF(I25&gt;=$D$14,1,0)</f>
        <v>0</v>
      </c>
      <c r="J60" s="23"/>
      <c r="K60" s="21">
        <f>IF(K25&gt;=$D$14,1,0)</f>
        <v>0</v>
      </c>
      <c r="L60" s="23"/>
      <c r="M60" s="21">
        <f>IF(M25&gt;=$D$14,1,0)</f>
        <v>0</v>
      </c>
      <c r="N60" s="23"/>
      <c r="O60" s="21">
        <f>IF(O25&gt;=$D$14,1,0)</f>
        <v>0</v>
      </c>
      <c r="P60" s="23"/>
      <c r="Q60" s="21">
        <f>IF(Q25&gt;=$D$14,1,0)</f>
        <v>0</v>
      </c>
      <c r="R60" s="23"/>
      <c r="S60" s="21">
        <f>IF(S25&gt;=$D$14,1,0)</f>
        <v>0</v>
      </c>
      <c r="T60" s="23"/>
      <c r="U60" s="21">
        <f>IF(U25&gt;=$D$14,1,0)</f>
        <v>0</v>
      </c>
      <c r="V60" s="23"/>
      <c r="W60" s="21">
        <f>IF(W25&gt;=$D$14,1,0)</f>
        <v>0</v>
      </c>
      <c r="X60" s="23"/>
      <c r="Y60" s="21">
        <f>IF(Y25&gt;=$D$14,1,0)</f>
        <v>0</v>
      </c>
      <c r="Z60" s="23"/>
    </row>
    <row r="61" spans="1:26" s="18" customFormat="1" ht="24.95" customHeight="1" x14ac:dyDescent="0.25">
      <c r="C61" s="19"/>
      <c r="D61" s="119"/>
      <c r="E61" s="120"/>
      <c r="G61" s="21">
        <f>IF(G26&gt;=$D$15,1,0)</f>
        <v>1</v>
      </c>
      <c r="H61" s="22"/>
      <c r="I61" s="21">
        <f>IF(I26&gt;=$D$15,1,0)</f>
        <v>0</v>
      </c>
      <c r="J61" s="23"/>
      <c r="K61" s="21">
        <f>IF(K26&gt;=$D$15,1,0)</f>
        <v>0</v>
      </c>
      <c r="L61" s="23"/>
      <c r="M61" s="21">
        <f>IF(M26&gt;=$D$15,1,0)</f>
        <v>0</v>
      </c>
      <c r="N61" s="23"/>
      <c r="O61" s="21">
        <f>IF(O26&gt;=$D$15,1,0)</f>
        <v>0</v>
      </c>
      <c r="P61" s="23"/>
      <c r="Q61" s="21">
        <f>IF(Q26&gt;=$D$15,1,0)</f>
        <v>0</v>
      </c>
      <c r="R61" s="23"/>
      <c r="S61" s="21">
        <f>IF(S26&gt;=$D$15,1,0)</f>
        <v>0</v>
      </c>
      <c r="T61" s="23"/>
      <c r="U61" s="21">
        <f>IF(U26&gt;=$D$15,1,0)</f>
        <v>0</v>
      </c>
      <c r="V61" s="23"/>
      <c r="W61" s="21">
        <f>IF(W26&gt;=$D$15,1,0)</f>
        <v>0</v>
      </c>
      <c r="X61" s="23"/>
      <c r="Y61" s="21">
        <f>IF(Y26&gt;=$D$15,1,0)</f>
        <v>0</v>
      </c>
      <c r="Z61" s="23"/>
    </row>
    <row r="62" spans="1:26" s="18" customFormat="1" ht="24.95" customHeight="1" x14ac:dyDescent="0.25">
      <c r="B62" s="24"/>
      <c r="C62" s="19"/>
      <c r="D62" s="165"/>
      <c r="E62" s="121"/>
      <c r="G62" s="21">
        <f>IF( G49&gt;=$D$16, 1,0)</f>
        <v>1</v>
      </c>
      <c r="H62" s="22"/>
      <c r="I62" s="21">
        <f>IF( I49&gt;=$D$16, 1,0)</f>
        <v>1</v>
      </c>
      <c r="J62" s="23"/>
      <c r="K62" s="21">
        <f>IF( K49&gt;=$D$16, 1,0)</f>
        <v>1</v>
      </c>
      <c r="L62" s="23"/>
      <c r="M62" s="21">
        <f>IF( M49&gt;=$D$16, 1,0)</f>
        <v>1</v>
      </c>
      <c r="N62" s="23"/>
      <c r="O62" s="21">
        <f>IF( O49&gt;=$D$16, 1,0)</f>
        <v>1</v>
      </c>
      <c r="P62" s="23"/>
      <c r="Q62" s="21">
        <f>IF( Q49&gt;=$D$16, 1,0)</f>
        <v>1</v>
      </c>
      <c r="R62" s="23"/>
      <c r="S62" s="21">
        <f>IF( S49&gt;=$D$16, 1,0)</f>
        <v>1</v>
      </c>
      <c r="T62" s="23"/>
      <c r="U62" s="21">
        <f>IF( U49&gt;=$D$16, 1,0)</f>
        <v>1</v>
      </c>
      <c r="V62" s="23"/>
      <c r="W62" s="21">
        <f>IF( W49&gt;=$D$16, 1,0)</f>
        <v>1</v>
      </c>
      <c r="X62" s="23"/>
      <c r="Y62" s="21">
        <f>IF( Y49&gt;=$D$16, 1,0)</f>
        <v>1</v>
      </c>
      <c r="Z62" s="23"/>
    </row>
    <row r="63" spans="1:26" s="18" customFormat="1" ht="35.450000000000003" customHeight="1" x14ac:dyDescent="0.25">
      <c r="A63" s="25"/>
      <c r="B63" s="26"/>
      <c r="C63" s="19"/>
      <c r="D63" s="27"/>
      <c r="E63" s="122"/>
      <c r="G63" s="21">
        <f>IF( G50&gt;=$D$17, 1,0)</f>
        <v>1</v>
      </c>
      <c r="H63" s="22"/>
      <c r="I63" s="21">
        <f>IF( I50&gt;=$D$17, 1,0)</f>
        <v>1</v>
      </c>
      <c r="J63" s="23"/>
      <c r="K63" s="21">
        <f>IF( K50&gt;=$D$17, 1,0)</f>
        <v>1</v>
      </c>
      <c r="L63" s="23"/>
      <c r="M63" s="21">
        <f>IF( M50&gt;=$D$17, 1,0)</f>
        <v>1</v>
      </c>
      <c r="N63" s="23"/>
      <c r="O63" s="21">
        <f>IF( O50&gt;=$D$17, 1,0)</f>
        <v>1</v>
      </c>
      <c r="P63" s="23"/>
      <c r="Q63" s="21">
        <f>IF( Q50&gt;=$D$17, 1,0)</f>
        <v>1</v>
      </c>
      <c r="R63" s="23"/>
      <c r="S63" s="21">
        <f>IF( S50&gt;=$D$17, 1,0)</f>
        <v>1</v>
      </c>
      <c r="T63" s="23"/>
      <c r="U63" s="21">
        <f>IF( U50&gt;=$D$17, 1,0)</f>
        <v>1</v>
      </c>
      <c r="V63" s="23"/>
      <c r="W63" s="21">
        <f>IF( W50&gt;=$D$17, 1,0)</f>
        <v>1</v>
      </c>
      <c r="X63" s="23"/>
      <c r="Y63" s="21">
        <f>IF( Y50&gt;=$D$17, 1,0)</f>
        <v>1</v>
      </c>
      <c r="Z63" s="23"/>
    </row>
    <row r="64" spans="1:26" s="18" customFormat="1" ht="24.95" customHeight="1" x14ac:dyDescent="0.25">
      <c r="A64" s="25"/>
      <c r="B64" s="26"/>
      <c r="C64" s="19"/>
      <c r="D64" s="167"/>
      <c r="E64" s="121"/>
      <c r="G64" s="21" t="e">
        <f>IF( H36&gt;=10,1,0)</f>
        <v>#DIV/0!</v>
      </c>
      <c r="H64" s="22"/>
      <c r="I64" s="21" t="e">
        <f>IF( J36&gt;=10,1,0)</f>
        <v>#DIV/0!</v>
      </c>
      <c r="J64" s="23"/>
      <c r="K64" s="21" t="e">
        <f>IF( L36&gt;=10,1,0)</f>
        <v>#DIV/0!</v>
      </c>
      <c r="L64" s="23"/>
      <c r="M64" s="21" t="e">
        <f>IF( N36&gt;=10,1,0)</f>
        <v>#DIV/0!</v>
      </c>
      <c r="N64" s="23"/>
      <c r="O64" s="21" t="e">
        <f>IF( P36&gt;=10,1,0)</f>
        <v>#DIV/0!</v>
      </c>
      <c r="P64" s="23"/>
      <c r="Q64" s="21" t="e">
        <f>IF( R36&gt;=10,1,0)</f>
        <v>#DIV/0!</v>
      </c>
      <c r="R64" s="23"/>
      <c r="S64" s="21" t="e">
        <f>IF( T36&gt;=10,1,0)</f>
        <v>#DIV/0!</v>
      </c>
      <c r="T64" s="23"/>
      <c r="U64" s="21" t="e">
        <f>IF( V36&gt;=10,1,0)</f>
        <v>#DIV/0!</v>
      </c>
      <c r="V64" s="23"/>
      <c r="W64" s="21" t="e">
        <f>IF( X36&gt;=10,1,0)</f>
        <v>#DIV/0!</v>
      </c>
      <c r="X64" s="23"/>
      <c r="Y64" s="21" t="e">
        <f>IF( Z36&gt;=10,1,0)</f>
        <v>#DIV/0!</v>
      </c>
      <c r="Z64" s="23"/>
    </row>
    <row r="65" spans="1:26" s="18" customFormat="1" ht="24.95" customHeight="1" thickBot="1" x14ac:dyDescent="0.3">
      <c r="A65" s="28"/>
      <c r="B65" s="29"/>
      <c r="C65" s="30"/>
      <c r="D65" s="127"/>
      <c r="E65" s="31"/>
      <c r="G65" s="32" t="e">
        <f>IF( H44&gt;=10, 1,0)</f>
        <v>#DIV/0!</v>
      </c>
      <c r="H65" s="33"/>
      <c r="I65" s="32" t="e">
        <f>IF( J44&gt;=10, 1,0)</f>
        <v>#DIV/0!</v>
      </c>
      <c r="J65" s="34"/>
      <c r="K65" s="32" t="e">
        <f>IF( L44&gt;=10, 1,0)</f>
        <v>#DIV/0!</v>
      </c>
      <c r="L65" s="34"/>
      <c r="M65" s="32" t="e">
        <f>IF( N44&gt;=10, 1,0)</f>
        <v>#DIV/0!</v>
      </c>
      <c r="N65" s="34"/>
      <c r="O65" s="32" t="e">
        <f>IF( P44&gt;=10, 1,0)</f>
        <v>#DIV/0!</v>
      </c>
      <c r="P65" s="34"/>
      <c r="Q65" s="32" t="e">
        <f>IF( R44&gt;=10, 1,0)</f>
        <v>#DIV/0!</v>
      </c>
      <c r="R65" s="34"/>
      <c r="S65" s="32" t="e">
        <f>IF( T44&gt;=10, 1,0)</f>
        <v>#DIV/0!</v>
      </c>
      <c r="T65" s="34"/>
      <c r="U65" s="32" t="e">
        <f>IF( V44&gt;=10, 1,0)</f>
        <v>#DIV/0!</v>
      </c>
      <c r="V65" s="34"/>
      <c r="W65" s="32" t="e">
        <f>IF( X44&gt;=10, 1,0)</f>
        <v>#DIV/0!</v>
      </c>
      <c r="X65" s="34"/>
      <c r="Y65" s="32" t="e">
        <f>IF( Z44&gt;=10, 1,0)</f>
        <v>#DIV/0!</v>
      </c>
      <c r="Z65" s="34"/>
    </row>
    <row r="66" spans="1:26" ht="22.5" customHeight="1" x14ac:dyDescent="0.2">
      <c r="A66" s="29"/>
      <c r="B66" s="29"/>
      <c r="C66" s="29"/>
      <c r="D66" s="30"/>
      <c r="E66" s="31"/>
      <c r="F66" s="31"/>
      <c r="G66" s="186" t="e">
        <f>IF(MIN(G60:G65)&lt;1,"Bewerber ist ungeeignet","Eignungskriterien  erfüllt")</f>
        <v>#DIV/0!</v>
      </c>
      <c r="H66" s="187"/>
      <c r="I66" s="186" t="e">
        <f>IF(MIN(I60:I65)&lt;1,"Bewerber ist ungeeignet","Eignungskriterien  erfüllt")</f>
        <v>#DIV/0!</v>
      </c>
      <c r="J66" s="187"/>
      <c r="K66" s="186" t="e">
        <f>IF(MIN(K60:K65)&lt;1,"Bewerber ist ungeeignet","Eignungskriterien  erfüllt")</f>
        <v>#DIV/0!</v>
      </c>
      <c r="L66" s="188"/>
      <c r="M66" s="186" t="e">
        <f>IF(MIN(M60:M65)&lt;1,"Bewerber ist ungeeignet","Eignungskriterien  erfüllt")</f>
        <v>#DIV/0!</v>
      </c>
      <c r="N66" s="188"/>
      <c r="O66" s="186" t="e">
        <f>IF(MIN(O60:O65)&lt;1,"Bewerber ist ungeeignet","Eignungskriterien  erfüllt")</f>
        <v>#DIV/0!</v>
      </c>
      <c r="P66" s="188"/>
      <c r="Q66" s="186" t="e">
        <f>IF(MIN(Q60:Q65)&lt;1,"Bewerber ist ungeeignet","Eignungskriterien  erfüllt")</f>
        <v>#DIV/0!</v>
      </c>
      <c r="R66" s="188"/>
      <c r="S66" s="186" t="e">
        <f>IF(MIN(S60:S65)&lt;1,"Bewerber ist ungeeignet","Eignungskriterien  erfüllt")</f>
        <v>#DIV/0!</v>
      </c>
      <c r="T66" s="188"/>
      <c r="U66" s="186" t="e">
        <f>IF(MIN(U60:U65)&lt;1,"Bewerber ist ungeeignet","Eignungskriterien  erfüllt")</f>
        <v>#DIV/0!</v>
      </c>
      <c r="V66" s="188"/>
      <c r="W66" s="186" t="e">
        <f>IF(MIN(W60:W65)&lt;1,"Bewerber ist ungeeignet","Eignungskriterien  erfüllt")</f>
        <v>#DIV/0!</v>
      </c>
      <c r="X66" s="188"/>
      <c r="Y66" s="186" t="e">
        <f>IF(MIN(Y60:Y65)&lt;1,"Bewerber ist ungeeignet","Eignungskriterien  erfüllt")</f>
        <v>#DIV/0!</v>
      </c>
      <c r="Z66" s="188"/>
    </row>
    <row r="67" spans="1:26" ht="22.5" customHeight="1" thickBot="1" x14ac:dyDescent="0.25">
      <c r="A67" s="35"/>
      <c r="B67" s="36"/>
      <c r="C67" s="37"/>
      <c r="D67" s="38"/>
      <c r="E67" s="123"/>
      <c r="G67" s="189" t="e">
        <f>IF(  AND( H53&gt;0, RANK(H53,$G$53:$Z$53)&lt;=$D$10), "Bewerber zulässig", "" )</f>
        <v>#DIV/0!</v>
      </c>
      <c r="H67" s="190"/>
      <c r="I67" s="189" t="e">
        <f>IF(  AND( J53&gt;0, RANK(J53,$G$53:$Z$53)&lt;=$D$10), "Bewerber zulässig", "" )</f>
        <v>#DIV/0!</v>
      </c>
      <c r="J67" s="190"/>
      <c r="K67" s="189" t="e">
        <f>IF(  AND( L53&gt;0, RANK(L53,$G$53:$Z$53)&lt;=$D$10), "Bewerber zulässig", "" )</f>
        <v>#DIV/0!</v>
      </c>
      <c r="L67" s="190"/>
      <c r="M67" s="189" t="e">
        <f>IF(  AND( N53&gt;0, RANK(N53,$G$53:$Z$53)&lt;=$D$10), "Bewerber zulässig", "" )</f>
        <v>#DIV/0!</v>
      </c>
      <c r="N67" s="190"/>
      <c r="O67" s="189" t="e">
        <f>IF(  AND( P53&gt;0, RANK(P53,$G$53:$Z$53)&lt;=$D$10), "Bewerber zulässig", "" )</f>
        <v>#DIV/0!</v>
      </c>
      <c r="P67" s="190"/>
      <c r="Q67" s="189" t="e">
        <f>IF(  AND( R53&gt;0, RANK(R53,$G$53:$Z$53)&lt;=$D$10), "Bewerber zulässig", "" )</f>
        <v>#DIV/0!</v>
      </c>
      <c r="R67" s="190"/>
      <c r="S67" s="189" t="e">
        <f>IF(  AND( T53&gt;0, RANK(T53,$G$53:$Z$53)&lt;=$D$10), "Bewerber zulässig", "" )</f>
        <v>#DIV/0!</v>
      </c>
      <c r="T67" s="190"/>
      <c r="U67" s="189" t="e">
        <f>IF(  AND( V53&gt;0, RANK(V53,$G$53:$Z$53)&lt;=$D$10), "Bewerber zulässig", "" )</f>
        <v>#DIV/0!</v>
      </c>
      <c r="V67" s="190"/>
      <c r="W67" s="189" t="e">
        <f>IF(  AND( X53&gt;0, RANK(X53,$G$53:$Z$53)&lt;=$D$10), "Bewerber zulässig", "" )</f>
        <v>#DIV/0!</v>
      </c>
      <c r="X67" s="190"/>
      <c r="Y67" s="189" t="e">
        <f>IF(  AND( Z53&gt;0, RANK(Z53,$G$53:$Z$53)&lt;=$D$10), "Bewerber zulässig", "" )</f>
        <v>#DIV/0!</v>
      </c>
      <c r="Z67" s="190"/>
    </row>
    <row r="68" spans="1:26" ht="27.75" customHeight="1" x14ac:dyDescent="0.2">
      <c r="A68" s="5"/>
      <c r="B68" s="3"/>
      <c r="C68" s="3"/>
    </row>
    <row r="69" spans="1:26" ht="36.75" customHeight="1" x14ac:dyDescent="0.2">
      <c r="C69" s="1"/>
      <c r="D69" s="1"/>
    </row>
    <row r="70" spans="1:26" ht="18" customHeight="1" x14ac:dyDescent="0.2">
      <c r="B70" s="103"/>
      <c r="C70" s="104"/>
      <c r="D70" s="105"/>
    </row>
    <row r="71" spans="1:26" ht="18" customHeight="1" x14ac:dyDescent="0.2">
      <c r="B71" s="103"/>
      <c r="C71" s="104"/>
      <c r="D71" s="105"/>
    </row>
    <row r="72" spans="1:26" ht="18" customHeight="1" x14ac:dyDescent="0.2">
      <c r="B72" s="103"/>
      <c r="C72" s="104"/>
      <c r="D72" s="105"/>
    </row>
    <row r="73" spans="1:26" ht="18" customHeight="1" x14ac:dyDescent="0.2">
      <c r="B73" s="103"/>
      <c r="C73" s="104"/>
      <c r="D73" s="105"/>
    </row>
    <row r="74" spans="1:26" ht="18" customHeight="1" x14ac:dyDescent="0.2">
      <c r="B74" s="103"/>
      <c r="C74" s="104"/>
      <c r="D74" s="105"/>
    </row>
    <row r="75" spans="1:26" ht="18" customHeight="1" x14ac:dyDescent="0.2">
      <c r="B75" s="103"/>
      <c r="C75" s="104"/>
      <c r="D75" s="105"/>
      <c r="G75" s="106"/>
    </row>
    <row r="76" spans="1:26" ht="18" customHeight="1" x14ac:dyDescent="0.2">
      <c r="B76" s="103"/>
      <c r="C76" s="104"/>
      <c r="D76" s="105"/>
      <c r="G76" s="106"/>
    </row>
    <row r="77" spans="1:26" ht="18" customHeight="1" x14ac:dyDescent="0.2"/>
    <row r="78" spans="1:26" ht="18" customHeight="1" x14ac:dyDescent="0.2"/>
  </sheetData>
  <mergeCells count="23">
    <mergeCell ref="Y22:Z22"/>
    <mergeCell ref="G59:H59"/>
    <mergeCell ref="I59:J59"/>
    <mergeCell ref="K59:L59"/>
    <mergeCell ref="M59:N59"/>
    <mergeCell ref="Y59:Z59"/>
    <mergeCell ref="U59:V59"/>
    <mergeCell ref="W59:X59"/>
    <mergeCell ref="U22:V22"/>
    <mergeCell ref="W22:X22"/>
    <mergeCell ref="G22:H22"/>
    <mergeCell ref="I22:J22"/>
    <mergeCell ref="K22:L22"/>
    <mergeCell ref="B6:D6"/>
    <mergeCell ref="O59:P59"/>
    <mergeCell ref="O22:P22"/>
    <mergeCell ref="Q59:R59"/>
    <mergeCell ref="S59:T59"/>
    <mergeCell ref="Q22:R22"/>
    <mergeCell ref="S22:T22"/>
    <mergeCell ref="M22:N22"/>
    <mergeCell ref="A53:B53"/>
    <mergeCell ref="A55:B55"/>
  </mergeCells>
  <conditionalFormatting sqref="G60">
    <cfRule type="iconSet" priority="140">
      <iconSet iconSet="3Symbols" showValue="0">
        <cfvo type="percent" val="0"/>
        <cfvo type="num" val="0" gte="0"/>
        <cfvo type="num" val="1"/>
      </iconSet>
    </cfRule>
  </conditionalFormatting>
  <conditionalFormatting sqref="G61:G65">
    <cfRule type="iconSet" priority="165">
      <iconSet iconSet="3Symbols" showValue="0">
        <cfvo type="percent" val="0"/>
        <cfvo type="num" val="0" gte="0"/>
        <cfvo type="num" val="1"/>
      </iconSet>
    </cfRule>
  </conditionalFormatting>
  <conditionalFormatting sqref="G66:H67">
    <cfRule type="cellIs" dxfId="19" priority="154" operator="equal">
      <formula>"Bewerber ist ungeeignet"</formula>
    </cfRule>
  </conditionalFormatting>
  <conditionalFormatting sqref="I60">
    <cfRule type="iconSet" priority="139">
      <iconSet iconSet="3Symbols" showValue="0">
        <cfvo type="percent" val="0"/>
        <cfvo type="num" val="0" gte="0"/>
        <cfvo type="num" val="1"/>
      </iconSet>
    </cfRule>
  </conditionalFormatting>
  <conditionalFormatting sqref="I62">
    <cfRule type="iconSet" priority="75">
      <iconSet iconSet="3Symbols" showValue="0">
        <cfvo type="percent" val="0"/>
        <cfvo type="num" val="0" gte="0"/>
        <cfvo type="num" val="1"/>
      </iconSet>
    </cfRule>
  </conditionalFormatting>
  <conditionalFormatting sqref="I63">
    <cfRule type="iconSet" priority="163">
      <iconSet iconSet="3Symbols" showValue="0">
        <cfvo type="percent" val="0"/>
        <cfvo type="num" val="0" gte="0"/>
        <cfvo type="num" val="1"/>
      </iconSet>
    </cfRule>
  </conditionalFormatting>
  <conditionalFormatting sqref="I64:I65 I61">
    <cfRule type="iconSet" priority="158">
      <iconSet iconSet="3Symbols" showValue="0">
        <cfvo type="percent" val="0"/>
        <cfvo type="num" val="0" gte="0"/>
        <cfvo type="num" val="1"/>
      </iconSet>
    </cfRule>
  </conditionalFormatting>
  <conditionalFormatting sqref="I66">
    <cfRule type="cellIs" dxfId="18" priority="9" operator="equal">
      <formula>"Bewerber ist ungeeignet"</formula>
    </cfRule>
  </conditionalFormatting>
  <conditionalFormatting sqref="I67:Z67">
    <cfRule type="cellIs" dxfId="17" priority="10" operator="equal">
      <formula>"Bewerber ist ungeeignet"</formula>
    </cfRule>
  </conditionalFormatting>
  <conditionalFormatting sqref="J66">
    <cfRule type="cellIs" dxfId="16" priority="153" operator="equal">
      <formula>"  Bewerber ist ungeeignet !"</formula>
    </cfRule>
  </conditionalFormatting>
  <conditionalFormatting sqref="K60">
    <cfRule type="iconSet" priority="138">
      <iconSet iconSet="3Symbols" showValue="0">
        <cfvo type="percent" val="0"/>
        <cfvo type="num" val="0" gte="0"/>
        <cfvo type="num" val="1"/>
      </iconSet>
    </cfRule>
  </conditionalFormatting>
  <conditionalFormatting sqref="K62">
    <cfRule type="iconSet" priority="74">
      <iconSet iconSet="3Symbols" showValue="0">
        <cfvo type="percent" val="0"/>
        <cfvo type="num" val="0" gte="0"/>
        <cfvo type="num" val="1"/>
      </iconSet>
    </cfRule>
  </conditionalFormatting>
  <conditionalFormatting sqref="K63">
    <cfRule type="iconSet" priority="164">
      <iconSet iconSet="3Symbols" showValue="0">
        <cfvo type="percent" val="0"/>
        <cfvo type="num" val="0" gte="0"/>
        <cfvo type="num" val="1"/>
      </iconSet>
    </cfRule>
  </conditionalFormatting>
  <conditionalFormatting sqref="K64:K65 K61">
    <cfRule type="iconSet" priority="157">
      <iconSet iconSet="3Symbols" showValue="0">
        <cfvo type="percent" val="0"/>
        <cfvo type="num" val="0" gte="0"/>
        <cfvo type="num" val="1"/>
      </iconSet>
    </cfRule>
  </conditionalFormatting>
  <conditionalFormatting sqref="K66">
    <cfRule type="cellIs" dxfId="15" priority="8" operator="equal">
      <formula>"Bewerber ist ungeeignet"</formula>
    </cfRule>
  </conditionalFormatting>
  <conditionalFormatting sqref="L66">
    <cfRule type="cellIs" dxfId="14" priority="152" operator="equal">
      <formula>"  Bewerber ist ungeeignet !"</formula>
    </cfRule>
  </conditionalFormatting>
  <conditionalFormatting sqref="M60">
    <cfRule type="iconSet" priority="137">
      <iconSet iconSet="3Symbols" showValue="0">
        <cfvo type="percent" val="0"/>
        <cfvo type="num" val="0" gte="0"/>
        <cfvo type="num" val="1"/>
      </iconSet>
    </cfRule>
  </conditionalFormatting>
  <conditionalFormatting sqref="M62">
    <cfRule type="iconSet" priority="73">
      <iconSet iconSet="3Symbols" showValue="0">
        <cfvo type="percent" val="0"/>
        <cfvo type="num" val="0" gte="0"/>
        <cfvo type="num" val="1"/>
      </iconSet>
    </cfRule>
  </conditionalFormatting>
  <conditionalFormatting sqref="M63">
    <cfRule type="iconSet" priority="168">
      <iconSet iconSet="3Symbols" showValue="0">
        <cfvo type="percent" val="0"/>
        <cfvo type="num" val="0" gte="0"/>
        <cfvo type="num" val="1"/>
      </iconSet>
    </cfRule>
  </conditionalFormatting>
  <conditionalFormatting sqref="M64:M65 M61">
    <cfRule type="iconSet" priority="151">
      <iconSet iconSet="3Symbols" showValue="0">
        <cfvo type="percent" val="0"/>
        <cfvo type="num" val="0" gte="0"/>
        <cfvo type="num" val="1"/>
      </iconSet>
    </cfRule>
  </conditionalFormatting>
  <conditionalFormatting sqref="M66">
    <cfRule type="cellIs" dxfId="13" priority="7" operator="equal">
      <formula>"Bewerber ist ungeeignet"</formula>
    </cfRule>
  </conditionalFormatting>
  <conditionalFormatting sqref="N66">
    <cfRule type="cellIs" dxfId="12" priority="149" operator="equal">
      <formula>"  Bewerber ist ungeeignet !"</formula>
    </cfRule>
  </conditionalFormatting>
  <conditionalFormatting sqref="O60">
    <cfRule type="iconSet" priority="132">
      <iconSet iconSet="3Symbols" showValue="0">
        <cfvo type="percent" val="0"/>
        <cfvo type="num" val="0" gte="0"/>
        <cfvo type="num" val="1"/>
      </iconSet>
    </cfRule>
  </conditionalFormatting>
  <conditionalFormatting sqref="O62">
    <cfRule type="iconSet" priority="72">
      <iconSet iconSet="3Symbols" showValue="0">
        <cfvo type="percent" val="0"/>
        <cfvo type="num" val="0" gte="0"/>
        <cfvo type="num" val="1"/>
      </iconSet>
    </cfRule>
  </conditionalFormatting>
  <conditionalFormatting sqref="O63">
    <cfRule type="iconSet" priority="135">
      <iconSet iconSet="3Symbols" showValue="0">
        <cfvo type="percent" val="0"/>
        <cfvo type="num" val="0" gte="0"/>
        <cfvo type="num" val="1"/>
      </iconSet>
    </cfRule>
  </conditionalFormatting>
  <conditionalFormatting sqref="O64:O65 O61">
    <cfRule type="iconSet" priority="134">
      <iconSet iconSet="3Symbols" showValue="0">
        <cfvo type="percent" val="0"/>
        <cfvo type="num" val="0" gte="0"/>
        <cfvo type="num" val="1"/>
      </iconSet>
    </cfRule>
  </conditionalFormatting>
  <conditionalFormatting sqref="O66">
    <cfRule type="cellIs" dxfId="11" priority="6" operator="equal">
      <formula>"Bewerber ist ungeeignet"</formula>
    </cfRule>
  </conditionalFormatting>
  <conditionalFormatting sqref="P66">
    <cfRule type="cellIs" dxfId="10" priority="133" operator="equal">
      <formula>"  Bewerber ist ungeeignet !"</formula>
    </cfRule>
  </conditionalFormatting>
  <conditionalFormatting sqref="Q60">
    <cfRule type="iconSet" priority="128">
      <iconSet iconSet="3Symbols" showValue="0">
        <cfvo type="percent" val="0"/>
        <cfvo type="num" val="0" gte="0"/>
        <cfvo type="num" val="1"/>
      </iconSet>
    </cfRule>
  </conditionalFormatting>
  <conditionalFormatting sqref="Q62">
    <cfRule type="iconSet" priority="71">
      <iconSet iconSet="3Symbols" showValue="0">
        <cfvo type="percent" val="0"/>
        <cfvo type="num" val="0" gte="0"/>
        <cfvo type="num" val="1"/>
      </iconSet>
    </cfRule>
  </conditionalFormatting>
  <conditionalFormatting sqref="Q63">
    <cfRule type="iconSet" priority="131">
      <iconSet iconSet="3Symbols" showValue="0">
        <cfvo type="percent" val="0"/>
        <cfvo type="num" val="0" gte="0"/>
        <cfvo type="num" val="1"/>
      </iconSet>
    </cfRule>
  </conditionalFormatting>
  <conditionalFormatting sqref="Q64:Q65 Q61">
    <cfRule type="iconSet" priority="130">
      <iconSet iconSet="3Symbols" showValue="0">
        <cfvo type="percent" val="0"/>
        <cfvo type="num" val="0" gte="0"/>
        <cfvo type="num" val="1"/>
      </iconSet>
    </cfRule>
  </conditionalFormatting>
  <conditionalFormatting sqref="Q66">
    <cfRule type="cellIs" dxfId="9" priority="5" operator="equal">
      <formula>"Bewerber ist ungeeignet"</formula>
    </cfRule>
  </conditionalFormatting>
  <conditionalFormatting sqref="R66">
    <cfRule type="cellIs" dxfId="8" priority="129" operator="equal">
      <formula>"  Bewerber ist ungeeignet !"</formula>
    </cfRule>
  </conditionalFormatting>
  <conditionalFormatting sqref="S60">
    <cfRule type="iconSet" priority="124">
      <iconSet iconSet="3Symbols" showValue="0">
        <cfvo type="percent" val="0"/>
        <cfvo type="num" val="0" gte="0"/>
        <cfvo type="num" val="1"/>
      </iconSet>
    </cfRule>
  </conditionalFormatting>
  <conditionalFormatting sqref="S62">
    <cfRule type="iconSet" priority="70">
      <iconSet iconSet="3Symbols" showValue="0">
        <cfvo type="percent" val="0"/>
        <cfvo type="num" val="0" gte="0"/>
        <cfvo type="num" val="1"/>
      </iconSet>
    </cfRule>
  </conditionalFormatting>
  <conditionalFormatting sqref="S63">
    <cfRule type="iconSet" priority="127">
      <iconSet iconSet="3Symbols" showValue="0">
        <cfvo type="percent" val="0"/>
        <cfvo type="num" val="0" gte="0"/>
        <cfvo type="num" val="1"/>
      </iconSet>
    </cfRule>
  </conditionalFormatting>
  <conditionalFormatting sqref="S64:S65 S61">
    <cfRule type="iconSet" priority="126">
      <iconSet iconSet="3Symbols" showValue="0">
        <cfvo type="percent" val="0"/>
        <cfvo type="num" val="0" gte="0"/>
        <cfvo type="num" val="1"/>
      </iconSet>
    </cfRule>
  </conditionalFormatting>
  <conditionalFormatting sqref="S66">
    <cfRule type="cellIs" dxfId="7" priority="4" operator="equal">
      <formula>"Bewerber ist ungeeignet"</formula>
    </cfRule>
  </conditionalFormatting>
  <conditionalFormatting sqref="T66">
    <cfRule type="cellIs" dxfId="6" priority="125" operator="equal">
      <formula>"  Bewerber ist ungeeignet !"</formula>
    </cfRule>
  </conditionalFormatting>
  <conditionalFormatting sqref="U60">
    <cfRule type="iconSet" priority="120">
      <iconSet iconSet="3Symbols" showValue="0">
        <cfvo type="percent" val="0"/>
        <cfvo type="num" val="0" gte="0"/>
        <cfvo type="num" val="1"/>
      </iconSet>
    </cfRule>
  </conditionalFormatting>
  <conditionalFormatting sqref="U62">
    <cfRule type="iconSet" priority="69">
      <iconSet iconSet="3Symbols" showValue="0">
        <cfvo type="percent" val="0"/>
        <cfvo type="num" val="0" gte="0"/>
        <cfvo type="num" val="1"/>
      </iconSet>
    </cfRule>
  </conditionalFormatting>
  <conditionalFormatting sqref="U63">
    <cfRule type="iconSet" priority="123">
      <iconSet iconSet="3Symbols" showValue="0">
        <cfvo type="percent" val="0"/>
        <cfvo type="num" val="0" gte="0"/>
        <cfvo type="num" val="1"/>
      </iconSet>
    </cfRule>
  </conditionalFormatting>
  <conditionalFormatting sqref="U64:U65 U61">
    <cfRule type="iconSet" priority="122">
      <iconSet iconSet="3Symbols" showValue="0">
        <cfvo type="percent" val="0"/>
        <cfvo type="num" val="0" gte="0"/>
        <cfvo type="num" val="1"/>
      </iconSet>
    </cfRule>
  </conditionalFormatting>
  <conditionalFormatting sqref="U66">
    <cfRule type="cellIs" dxfId="5" priority="3" operator="equal">
      <formula>"Bewerber ist ungeeignet"</formula>
    </cfRule>
  </conditionalFormatting>
  <conditionalFormatting sqref="V66">
    <cfRule type="cellIs" dxfId="4" priority="121" operator="equal">
      <formula>"  Bewerber ist ungeeignet !"</formula>
    </cfRule>
  </conditionalFormatting>
  <conditionalFormatting sqref="W60">
    <cfRule type="iconSet" priority="116">
      <iconSet iconSet="3Symbols" showValue="0">
        <cfvo type="percent" val="0"/>
        <cfvo type="num" val="0" gte="0"/>
        <cfvo type="num" val="1"/>
      </iconSet>
    </cfRule>
  </conditionalFormatting>
  <conditionalFormatting sqref="W62">
    <cfRule type="iconSet" priority="68">
      <iconSet iconSet="3Symbols" showValue="0">
        <cfvo type="percent" val="0"/>
        <cfvo type="num" val="0" gte="0"/>
        <cfvo type="num" val="1"/>
      </iconSet>
    </cfRule>
  </conditionalFormatting>
  <conditionalFormatting sqref="W63">
    <cfRule type="iconSet" priority="119">
      <iconSet iconSet="3Symbols" showValue="0">
        <cfvo type="percent" val="0"/>
        <cfvo type="num" val="0" gte="0"/>
        <cfvo type="num" val="1"/>
      </iconSet>
    </cfRule>
  </conditionalFormatting>
  <conditionalFormatting sqref="W64:W65 W61">
    <cfRule type="iconSet" priority="118">
      <iconSet iconSet="3Symbols" showValue="0">
        <cfvo type="percent" val="0"/>
        <cfvo type="num" val="0" gte="0"/>
        <cfvo type="num" val="1"/>
      </iconSet>
    </cfRule>
  </conditionalFormatting>
  <conditionalFormatting sqref="W66">
    <cfRule type="cellIs" dxfId="3" priority="2" operator="equal">
      <formula>"Bewerber ist ungeeignet"</formula>
    </cfRule>
  </conditionalFormatting>
  <conditionalFormatting sqref="X66">
    <cfRule type="cellIs" dxfId="2" priority="117" operator="equal">
      <formula>"  Bewerber ist ungeeignet !"</formula>
    </cfRule>
  </conditionalFormatting>
  <conditionalFormatting sqref="Y60">
    <cfRule type="iconSet" priority="136">
      <iconSet iconSet="3Symbols" showValue="0">
        <cfvo type="percent" val="0"/>
        <cfvo type="num" val="0" gte="0"/>
        <cfvo type="num" val="1"/>
      </iconSet>
    </cfRule>
  </conditionalFormatting>
  <conditionalFormatting sqref="Y62">
    <cfRule type="iconSet" priority="67">
      <iconSet iconSet="3Symbols" showValue="0">
        <cfvo type="percent" val="0"/>
        <cfvo type="num" val="0" gte="0"/>
        <cfvo type="num" val="1"/>
      </iconSet>
    </cfRule>
  </conditionalFormatting>
  <conditionalFormatting sqref="Y63">
    <cfRule type="iconSet" priority="170">
      <iconSet iconSet="3Symbols" showValue="0">
        <cfvo type="percent" val="0"/>
        <cfvo type="num" val="0" gte="0"/>
        <cfvo type="num" val="1"/>
      </iconSet>
    </cfRule>
  </conditionalFormatting>
  <conditionalFormatting sqref="Y64:Y65 Y61">
    <cfRule type="iconSet" priority="148">
      <iconSet iconSet="3Symbols" showValue="0">
        <cfvo type="percent" val="0"/>
        <cfvo type="num" val="0" gte="0"/>
        <cfvo type="num" val="1"/>
      </iconSet>
    </cfRule>
  </conditionalFormatting>
  <conditionalFormatting sqref="Y66">
    <cfRule type="cellIs" dxfId="1" priority="1" operator="equal">
      <formula>"Bewerber ist ungeeignet"</formula>
    </cfRule>
  </conditionalFormatting>
  <conditionalFormatting sqref="Z66">
    <cfRule type="cellIs" dxfId="0" priority="146" operator="equal">
      <formula>"  Bewerber ist ungeeignet !"</formula>
    </cfRule>
  </conditionalFormatting>
  <pageMargins left="0.70866141732283472" right="0.70866141732283472" top="1.8583333333333332" bottom="0.78740157480314954" header="0.31496062992125984" footer="0.31496062992125984"/>
  <pageSetup paperSize="8" scale="81" firstPageNumber="2147483647" fitToHeight="0" orientation="portrait" r:id="rId1"/>
  <headerFooter>
    <oddFooter>&amp;RSeite &amp;P von &amp;N</oddFooter>
  </headerFooter>
  <rowBreaks count="1" manualBreakCount="1">
    <brk id="37" max="3" man="1"/>
  </rowBreaks>
  <extLst>
    <ext xmlns:x14="http://schemas.microsoft.com/office/spreadsheetml/2009/9/main" uri="{78C0D931-6437-407d-A8EE-F0AAD7539E65}">
      <x14:conditionalFormattings>
        <x14:conditionalFormatting xmlns:xm="http://schemas.microsoft.com/office/excel/2006/main">
          <x14:cfRule type="iconSet" priority="114" id="{8DFF2C2E-4BD9-4D18-9DF4-0E275BD9DD2B}">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G55</xm:sqref>
        </x14:conditionalFormatting>
        <x14:conditionalFormatting xmlns:xm="http://schemas.microsoft.com/office/excel/2006/main">
          <x14:cfRule type="iconSet" priority="100" id="{EAB83E4D-16BE-464C-8209-1165ED6C4B99}">
            <x14:iconSet iconSet="3Symbols2" showValue="0" custom="1">
              <x14:cfvo type="percent">
                <xm:f>0</xm:f>
              </x14:cfvo>
              <x14:cfvo type="num">
                <xm:f>0</xm:f>
              </x14:cfvo>
              <x14:cfvo type="num">
                <xm:f>1</xm:f>
              </x14:cfvo>
              <x14:cfIcon iconSet="NoIcons" iconId="0"/>
              <x14:cfIcon iconSet="3Symbols2" iconId="0"/>
              <x14:cfIcon iconSet="3Symbols2" iconId="2"/>
            </x14:iconSet>
          </x14:cfRule>
          <xm:sqref>H30</xm:sqref>
        </x14:conditionalFormatting>
        <x14:conditionalFormatting xmlns:xm="http://schemas.microsoft.com/office/excel/2006/main">
          <x14:cfRule type="iconSet" priority="89" id="{20BB046B-8BD1-4465-B2C0-0D92BBB92D24}">
            <x14:iconSet iconSet="3Symbols2" showValue="0" custom="1">
              <x14:cfvo type="percent">
                <xm:f>0</xm:f>
              </x14:cfvo>
              <x14:cfvo type="num">
                <xm:f>0</xm:f>
              </x14:cfvo>
              <x14:cfvo type="num">
                <xm:f>1</xm:f>
              </x14:cfvo>
              <x14:cfIcon iconSet="NoIcons" iconId="0"/>
              <x14:cfIcon iconSet="3Symbols2" iconId="0"/>
              <x14:cfIcon iconSet="3Symbols2" iconId="2"/>
            </x14:iconSet>
          </x14:cfRule>
          <xm:sqref>H38</xm:sqref>
        </x14:conditionalFormatting>
        <x14:conditionalFormatting xmlns:xm="http://schemas.microsoft.com/office/excel/2006/main">
          <x14:cfRule type="iconSet" priority="38" id="{BC68B8FF-2EAE-48FE-85D4-D5F47BC88232}">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I55</xm:sqref>
        </x14:conditionalFormatting>
        <x14:conditionalFormatting xmlns:xm="http://schemas.microsoft.com/office/excel/2006/main">
          <x14:cfRule type="iconSet" priority="98" id="{6B0A38AA-97CE-4965-B68E-DC959ACEDFEB}">
            <x14:iconSet iconSet="3Symbols2" showValue="0" custom="1">
              <x14:cfvo type="percent">
                <xm:f>0</xm:f>
              </x14:cfvo>
              <x14:cfvo type="num">
                <xm:f>0</xm:f>
              </x14:cfvo>
              <x14:cfvo type="num">
                <xm:f>1</xm:f>
              </x14:cfvo>
              <x14:cfIcon iconSet="NoIcons" iconId="0"/>
              <x14:cfIcon iconSet="3Symbols2" iconId="0"/>
              <x14:cfIcon iconSet="3Symbols2" iconId="2"/>
            </x14:iconSet>
          </x14:cfRule>
          <xm:sqref>J30</xm:sqref>
        </x14:conditionalFormatting>
        <x14:conditionalFormatting xmlns:xm="http://schemas.microsoft.com/office/excel/2006/main">
          <x14:cfRule type="iconSet" priority="88" id="{3F18544B-8CA1-40F9-9B3F-A05A238DF66B}">
            <x14:iconSet iconSet="3Symbols2" showValue="0" custom="1">
              <x14:cfvo type="percent">
                <xm:f>0</xm:f>
              </x14:cfvo>
              <x14:cfvo type="num">
                <xm:f>0</xm:f>
              </x14:cfvo>
              <x14:cfvo type="num">
                <xm:f>1</xm:f>
              </x14:cfvo>
              <x14:cfIcon iconSet="NoIcons" iconId="0"/>
              <x14:cfIcon iconSet="3Symbols2" iconId="0"/>
              <x14:cfIcon iconSet="3Symbols2" iconId="2"/>
            </x14:iconSet>
          </x14:cfRule>
          <xm:sqref>J38</xm:sqref>
        </x14:conditionalFormatting>
        <x14:conditionalFormatting xmlns:xm="http://schemas.microsoft.com/office/excel/2006/main">
          <x14:cfRule type="iconSet" priority="37" id="{9A7167DC-B6C7-42AE-B605-5E35A8BA53B8}">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K55</xm:sqref>
        </x14:conditionalFormatting>
        <x14:conditionalFormatting xmlns:xm="http://schemas.microsoft.com/office/excel/2006/main">
          <x14:cfRule type="iconSet" priority="97" id="{65F7849B-975A-48D2-A8E9-46CE9C0109A6}">
            <x14:iconSet iconSet="3Symbols2" showValue="0" custom="1">
              <x14:cfvo type="percent">
                <xm:f>0</xm:f>
              </x14:cfvo>
              <x14:cfvo type="num">
                <xm:f>0</xm:f>
              </x14:cfvo>
              <x14:cfvo type="num">
                <xm:f>1</xm:f>
              </x14:cfvo>
              <x14:cfIcon iconSet="NoIcons" iconId="0"/>
              <x14:cfIcon iconSet="3Symbols2" iconId="0"/>
              <x14:cfIcon iconSet="3Symbols2" iconId="2"/>
            </x14:iconSet>
          </x14:cfRule>
          <xm:sqref>L30</xm:sqref>
        </x14:conditionalFormatting>
        <x14:conditionalFormatting xmlns:xm="http://schemas.microsoft.com/office/excel/2006/main">
          <x14:cfRule type="iconSet" priority="87" id="{45CEDFA4-0383-4FBB-B7E4-B6CAC9B812AF}">
            <x14:iconSet iconSet="3Symbols2" showValue="0" custom="1">
              <x14:cfvo type="percent">
                <xm:f>0</xm:f>
              </x14:cfvo>
              <x14:cfvo type="num">
                <xm:f>0</xm:f>
              </x14:cfvo>
              <x14:cfvo type="num">
                <xm:f>1</xm:f>
              </x14:cfvo>
              <x14:cfIcon iconSet="NoIcons" iconId="0"/>
              <x14:cfIcon iconSet="3Symbols2" iconId="0"/>
              <x14:cfIcon iconSet="3Symbols2" iconId="2"/>
            </x14:iconSet>
          </x14:cfRule>
          <xm:sqref>L38</xm:sqref>
        </x14:conditionalFormatting>
        <x14:conditionalFormatting xmlns:xm="http://schemas.microsoft.com/office/excel/2006/main">
          <x14:cfRule type="iconSet" priority="36" id="{A14A9D53-58ED-4CCA-8B0E-286768FE3B32}">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M55</xm:sqref>
        </x14:conditionalFormatting>
        <x14:conditionalFormatting xmlns:xm="http://schemas.microsoft.com/office/excel/2006/main">
          <x14:cfRule type="iconSet" priority="96" id="{A71C5189-070C-4267-9DF3-F187C748EB22}">
            <x14:iconSet iconSet="3Symbols2" showValue="0" custom="1">
              <x14:cfvo type="percent">
                <xm:f>0</xm:f>
              </x14:cfvo>
              <x14:cfvo type="num">
                <xm:f>0</xm:f>
              </x14:cfvo>
              <x14:cfvo type="num">
                <xm:f>1</xm:f>
              </x14:cfvo>
              <x14:cfIcon iconSet="NoIcons" iconId="0"/>
              <x14:cfIcon iconSet="3Symbols2" iconId="0"/>
              <x14:cfIcon iconSet="3Symbols2" iconId="2"/>
            </x14:iconSet>
          </x14:cfRule>
          <xm:sqref>N30</xm:sqref>
        </x14:conditionalFormatting>
        <x14:conditionalFormatting xmlns:xm="http://schemas.microsoft.com/office/excel/2006/main">
          <x14:cfRule type="iconSet" priority="86" id="{AC06A608-9D4B-4EBE-A51D-05704B253269}">
            <x14:iconSet iconSet="3Symbols2" showValue="0" custom="1">
              <x14:cfvo type="percent">
                <xm:f>0</xm:f>
              </x14:cfvo>
              <x14:cfvo type="num">
                <xm:f>0</xm:f>
              </x14:cfvo>
              <x14:cfvo type="num">
                <xm:f>1</xm:f>
              </x14:cfvo>
              <x14:cfIcon iconSet="NoIcons" iconId="0"/>
              <x14:cfIcon iconSet="3Symbols2" iconId="0"/>
              <x14:cfIcon iconSet="3Symbols2" iconId="2"/>
            </x14:iconSet>
          </x14:cfRule>
          <xm:sqref>N38</xm:sqref>
        </x14:conditionalFormatting>
        <x14:conditionalFormatting xmlns:xm="http://schemas.microsoft.com/office/excel/2006/main">
          <x14:cfRule type="iconSet" priority="35" id="{CAAE93CA-51A1-4EC5-8E0D-FE26F92A64E1}">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O55</xm:sqref>
        </x14:conditionalFormatting>
        <x14:conditionalFormatting xmlns:xm="http://schemas.microsoft.com/office/excel/2006/main">
          <x14:cfRule type="iconSet" priority="95" id="{C14E8650-081C-44E7-AE27-8CFFA95907C1}">
            <x14:iconSet iconSet="3Symbols2" showValue="0" custom="1">
              <x14:cfvo type="percent">
                <xm:f>0</xm:f>
              </x14:cfvo>
              <x14:cfvo type="num">
                <xm:f>0</xm:f>
              </x14:cfvo>
              <x14:cfvo type="num">
                <xm:f>1</xm:f>
              </x14:cfvo>
              <x14:cfIcon iconSet="NoIcons" iconId="0"/>
              <x14:cfIcon iconSet="3Symbols2" iconId="0"/>
              <x14:cfIcon iconSet="3Symbols2" iconId="2"/>
            </x14:iconSet>
          </x14:cfRule>
          <xm:sqref>P30</xm:sqref>
        </x14:conditionalFormatting>
        <x14:conditionalFormatting xmlns:xm="http://schemas.microsoft.com/office/excel/2006/main">
          <x14:cfRule type="iconSet" priority="85" id="{4D094C79-7AB3-4BA5-8BF2-340D82A7A3E0}">
            <x14:iconSet iconSet="3Symbols2" showValue="0" custom="1">
              <x14:cfvo type="percent">
                <xm:f>0</xm:f>
              </x14:cfvo>
              <x14:cfvo type="num">
                <xm:f>0</xm:f>
              </x14:cfvo>
              <x14:cfvo type="num">
                <xm:f>1</xm:f>
              </x14:cfvo>
              <x14:cfIcon iconSet="NoIcons" iconId="0"/>
              <x14:cfIcon iconSet="3Symbols2" iconId="0"/>
              <x14:cfIcon iconSet="3Symbols2" iconId="2"/>
            </x14:iconSet>
          </x14:cfRule>
          <xm:sqref>P38</xm:sqref>
        </x14:conditionalFormatting>
        <x14:conditionalFormatting xmlns:xm="http://schemas.microsoft.com/office/excel/2006/main">
          <x14:cfRule type="iconSet" priority="34" id="{F78D67F8-D9C8-40E3-9F6E-071FDA98D0BF}">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Q55</xm:sqref>
        </x14:conditionalFormatting>
        <x14:conditionalFormatting xmlns:xm="http://schemas.microsoft.com/office/excel/2006/main">
          <x14:cfRule type="iconSet" priority="94" id="{289CDCB8-B166-4366-A4FC-0A61BE8A4165}">
            <x14:iconSet iconSet="3Symbols2" showValue="0" custom="1">
              <x14:cfvo type="percent">
                <xm:f>0</xm:f>
              </x14:cfvo>
              <x14:cfvo type="num">
                <xm:f>0</xm:f>
              </x14:cfvo>
              <x14:cfvo type="num">
                <xm:f>1</xm:f>
              </x14:cfvo>
              <x14:cfIcon iconSet="NoIcons" iconId="0"/>
              <x14:cfIcon iconSet="3Symbols2" iconId="0"/>
              <x14:cfIcon iconSet="3Symbols2" iconId="2"/>
            </x14:iconSet>
          </x14:cfRule>
          <xm:sqref>R30</xm:sqref>
        </x14:conditionalFormatting>
        <x14:conditionalFormatting xmlns:xm="http://schemas.microsoft.com/office/excel/2006/main">
          <x14:cfRule type="iconSet" priority="80" id="{61C8FE04-B943-46B4-9B9F-382981E3120F}">
            <x14:iconSet iconSet="3Symbols2" showValue="0" custom="1">
              <x14:cfvo type="percent">
                <xm:f>0</xm:f>
              </x14:cfvo>
              <x14:cfvo type="num">
                <xm:f>0</xm:f>
              </x14:cfvo>
              <x14:cfvo type="num">
                <xm:f>1</xm:f>
              </x14:cfvo>
              <x14:cfIcon iconSet="NoIcons" iconId="0"/>
              <x14:cfIcon iconSet="3Symbols2" iconId="0"/>
              <x14:cfIcon iconSet="3Symbols2" iconId="2"/>
            </x14:iconSet>
          </x14:cfRule>
          <xm:sqref>R38</xm:sqref>
        </x14:conditionalFormatting>
        <x14:conditionalFormatting xmlns:xm="http://schemas.microsoft.com/office/excel/2006/main">
          <x14:cfRule type="iconSet" priority="33" id="{4893F80A-14B3-42CA-89BE-F767445B457E}">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S55</xm:sqref>
        </x14:conditionalFormatting>
        <x14:conditionalFormatting xmlns:xm="http://schemas.microsoft.com/office/excel/2006/main">
          <x14:cfRule type="iconSet" priority="93" id="{CE590A22-37ED-4420-BD8E-E28169BBA2CF}">
            <x14:iconSet iconSet="3Symbols2" showValue="0" custom="1">
              <x14:cfvo type="percent">
                <xm:f>0</xm:f>
              </x14:cfvo>
              <x14:cfvo type="num">
                <xm:f>0</xm:f>
              </x14:cfvo>
              <x14:cfvo type="num">
                <xm:f>1</xm:f>
              </x14:cfvo>
              <x14:cfIcon iconSet="NoIcons" iconId="0"/>
              <x14:cfIcon iconSet="3Symbols2" iconId="0"/>
              <x14:cfIcon iconSet="3Symbols2" iconId="2"/>
            </x14:iconSet>
          </x14:cfRule>
          <xm:sqref>T30</xm:sqref>
        </x14:conditionalFormatting>
        <x14:conditionalFormatting xmlns:xm="http://schemas.microsoft.com/office/excel/2006/main">
          <x14:cfRule type="iconSet" priority="79" id="{3604CD9A-58F6-45AF-83F5-B098F1D8BA4F}">
            <x14:iconSet iconSet="3Symbols2" showValue="0" custom="1">
              <x14:cfvo type="percent">
                <xm:f>0</xm:f>
              </x14:cfvo>
              <x14:cfvo type="num">
                <xm:f>0</xm:f>
              </x14:cfvo>
              <x14:cfvo type="num">
                <xm:f>1</xm:f>
              </x14:cfvo>
              <x14:cfIcon iconSet="NoIcons" iconId="0"/>
              <x14:cfIcon iconSet="3Symbols2" iconId="0"/>
              <x14:cfIcon iconSet="3Symbols2" iconId="2"/>
            </x14:iconSet>
          </x14:cfRule>
          <xm:sqref>T38</xm:sqref>
        </x14:conditionalFormatting>
        <x14:conditionalFormatting xmlns:xm="http://schemas.microsoft.com/office/excel/2006/main">
          <x14:cfRule type="iconSet" priority="32" id="{CF0DEEF5-6A57-4700-AA93-6FCC704F39A5}">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U55</xm:sqref>
        </x14:conditionalFormatting>
        <x14:conditionalFormatting xmlns:xm="http://schemas.microsoft.com/office/excel/2006/main">
          <x14:cfRule type="iconSet" priority="92" id="{14EC86BE-966D-496F-A4E8-7AEA3862096A}">
            <x14:iconSet iconSet="3Symbols2" showValue="0" custom="1">
              <x14:cfvo type="percent">
                <xm:f>0</xm:f>
              </x14:cfvo>
              <x14:cfvo type="num">
                <xm:f>0</xm:f>
              </x14:cfvo>
              <x14:cfvo type="num">
                <xm:f>1</xm:f>
              </x14:cfvo>
              <x14:cfIcon iconSet="NoIcons" iconId="0"/>
              <x14:cfIcon iconSet="3Symbols2" iconId="0"/>
              <x14:cfIcon iconSet="3Symbols2" iconId="2"/>
            </x14:iconSet>
          </x14:cfRule>
          <xm:sqref>V30</xm:sqref>
        </x14:conditionalFormatting>
        <x14:conditionalFormatting xmlns:xm="http://schemas.microsoft.com/office/excel/2006/main">
          <x14:cfRule type="iconSet" priority="78" id="{5C1B3A02-577F-4FF6-A35B-B68937EDF18B}">
            <x14:iconSet iconSet="3Symbols2" showValue="0" custom="1">
              <x14:cfvo type="percent">
                <xm:f>0</xm:f>
              </x14:cfvo>
              <x14:cfvo type="num">
                <xm:f>0</xm:f>
              </x14:cfvo>
              <x14:cfvo type="num">
                <xm:f>1</xm:f>
              </x14:cfvo>
              <x14:cfIcon iconSet="NoIcons" iconId="0"/>
              <x14:cfIcon iconSet="3Symbols2" iconId="0"/>
              <x14:cfIcon iconSet="3Symbols2" iconId="2"/>
            </x14:iconSet>
          </x14:cfRule>
          <xm:sqref>V38</xm:sqref>
        </x14:conditionalFormatting>
        <x14:conditionalFormatting xmlns:xm="http://schemas.microsoft.com/office/excel/2006/main">
          <x14:cfRule type="iconSet" priority="31" id="{559C4125-52DB-485E-8BCA-3D3412CA582A}">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W55</xm:sqref>
        </x14:conditionalFormatting>
        <x14:conditionalFormatting xmlns:xm="http://schemas.microsoft.com/office/excel/2006/main">
          <x14:cfRule type="iconSet" priority="91" id="{893A7334-5668-46A0-85AF-85552F6055FD}">
            <x14:iconSet iconSet="3Symbols2" showValue="0" custom="1">
              <x14:cfvo type="percent">
                <xm:f>0</xm:f>
              </x14:cfvo>
              <x14:cfvo type="num">
                <xm:f>0</xm:f>
              </x14:cfvo>
              <x14:cfvo type="num">
                <xm:f>1</xm:f>
              </x14:cfvo>
              <x14:cfIcon iconSet="NoIcons" iconId="0"/>
              <x14:cfIcon iconSet="3Symbols2" iconId="0"/>
              <x14:cfIcon iconSet="3Symbols2" iconId="2"/>
            </x14:iconSet>
          </x14:cfRule>
          <xm:sqref>X30</xm:sqref>
        </x14:conditionalFormatting>
        <x14:conditionalFormatting xmlns:xm="http://schemas.microsoft.com/office/excel/2006/main">
          <x14:cfRule type="iconSet" priority="77" id="{C3F42F88-7072-4491-A596-18E23417932C}">
            <x14:iconSet iconSet="3Symbols2" showValue="0" custom="1">
              <x14:cfvo type="percent">
                <xm:f>0</xm:f>
              </x14:cfvo>
              <x14:cfvo type="num">
                <xm:f>0</xm:f>
              </x14:cfvo>
              <x14:cfvo type="num">
                <xm:f>1</xm:f>
              </x14:cfvo>
              <x14:cfIcon iconSet="NoIcons" iconId="0"/>
              <x14:cfIcon iconSet="3Symbols2" iconId="0"/>
              <x14:cfIcon iconSet="3Symbols2" iconId="2"/>
            </x14:iconSet>
          </x14:cfRule>
          <xm:sqref>X38</xm:sqref>
        </x14:conditionalFormatting>
        <x14:conditionalFormatting xmlns:xm="http://schemas.microsoft.com/office/excel/2006/main">
          <x14:cfRule type="iconSet" priority="30" id="{CAC61B08-F05B-4DA0-8771-787949C46FD1}">
            <x14:iconSet iconSet="3Symbols2" showValue="0" custom="1">
              <x14:cfvo type="percent">
                <xm:f>0</xm:f>
              </x14:cfvo>
              <x14:cfvo type="num" gte="0">
                <xm:f>0</xm:f>
              </x14:cfvo>
              <x14:cfvo type="num" gte="0">
                <xm:f>$D$10</xm:f>
              </x14:cfvo>
              <x14:cfIcon iconSet="3TrafficLights1" iconId="0"/>
              <x14:cfIcon iconSet="3Symbols2" iconId="2"/>
              <x14:cfIcon iconSet="3Symbols2" iconId="0"/>
            </x14:iconSet>
          </x14:cfRule>
          <xm:sqref>Y55</xm:sqref>
        </x14:conditionalFormatting>
        <x14:conditionalFormatting xmlns:xm="http://schemas.microsoft.com/office/excel/2006/main">
          <x14:cfRule type="iconSet" priority="90" id="{6C26BBE6-587D-47B0-9AFA-E2CE7E5A69B0}">
            <x14:iconSet iconSet="3Symbols2" showValue="0" custom="1">
              <x14:cfvo type="percent">
                <xm:f>0</xm:f>
              </x14:cfvo>
              <x14:cfvo type="num">
                <xm:f>0</xm:f>
              </x14:cfvo>
              <x14:cfvo type="num">
                <xm:f>1</xm:f>
              </x14:cfvo>
              <x14:cfIcon iconSet="NoIcons" iconId="0"/>
              <x14:cfIcon iconSet="3Symbols2" iconId="0"/>
              <x14:cfIcon iconSet="3Symbols2" iconId="2"/>
            </x14:iconSet>
          </x14:cfRule>
          <xm:sqref>Z30</xm:sqref>
        </x14:conditionalFormatting>
        <x14:conditionalFormatting xmlns:xm="http://schemas.microsoft.com/office/excel/2006/main">
          <x14:cfRule type="iconSet" priority="76" id="{EB49B62D-111A-4DF1-80E1-8E580792F8D8}">
            <x14:iconSet iconSet="3Symbols2" showValue="0" custom="1">
              <x14:cfvo type="percent">
                <xm:f>0</xm:f>
              </x14:cfvo>
              <x14:cfvo type="num">
                <xm:f>0</xm:f>
              </x14:cfvo>
              <x14:cfvo type="num">
                <xm:f>1</xm:f>
              </x14:cfvo>
              <x14:cfIcon iconSet="NoIcons" iconId="0"/>
              <x14:cfIcon iconSet="3Symbols2" iconId="0"/>
              <x14:cfIcon iconSet="3Symbols2" iconId="2"/>
            </x14:iconSet>
          </x14:cfRule>
          <xm:sqref>Z38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d2195dd4-d760-4ddc-b61e-2b57d5409613</BSO999929>
</file>

<file path=customXml/itemProps1.xml><?xml version="1.0" encoding="utf-8"?>
<ds:datastoreItem xmlns:ds="http://schemas.openxmlformats.org/officeDocument/2006/customXml" ds:itemID="{45F57F73-C2B4-4621-98E7-50A07CF2CB58}">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Datei-Info</vt:lpstr>
      <vt:lpstr>Navigation</vt:lpstr>
      <vt:lpstr>Eignungskriterien</vt:lpstr>
      <vt:lpstr>Eignungskriterien!Druckbereich</vt:lpstr>
      <vt:lpstr>Navigation!Druckbereich</vt:lpstr>
      <vt:lpstr>Eignungskriterien!Print_Titles</vt:lpstr>
    </vt:vector>
  </TitlesOfParts>
  <Company>nitscheASP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Matrix Eignungskriterien</dc:title>
  <dc:subject/>
  <dc:creator>dena</dc:creator>
  <dc:description/>
  <cp:lastModifiedBy>Kindler, Juliane</cp:lastModifiedBy>
  <cp:revision>3</cp:revision>
  <cp:lastPrinted>2024-07-03T08:08:08Z</cp:lastPrinted>
  <dcterms:created xsi:type="dcterms:W3CDTF">2023-04-21T08:47:25Z</dcterms:created>
  <dcterms:modified xsi:type="dcterms:W3CDTF">2024-09-10T11:57:28Z</dcterms:modified>
</cp:coreProperties>
</file>