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3.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tables/table1.xml" ContentType="application/vnd.openxmlformats-officedocument.spreadsheetml.table+xml"/>
  <Override PartName="/xl/drawings/drawing4.xml" ContentType="application/vnd.openxmlformats-officedocument.drawing+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nade.sharepoint.com/teams/Projekt-71-11-26/Freigegebene Dokumente/AP 02_Erstellung Materialien/C2_ESC-Leitfaden 2026/Upload_Anlagen_ESC-LF/"/>
    </mc:Choice>
  </mc:AlternateContent>
  <xr:revisionPtr revIDLastSave="1" documentId="8_{25FEA4E5-96A9-4EC8-BE1A-F6DE665B1D81}" xr6:coauthVersionLast="47" xr6:coauthVersionMax="47" xr10:uidLastSave="{93876C9C-1DEE-46F6-B5D4-226E54BAB9F7}"/>
  <bookViews>
    <workbookView xWindow="-110" yWindow="-110" windowWidth="19420" windowHeight="11500" tabRatio="815" xr2:uid="{1EE73204-1713-4B28-9B41-255B6093397F}"/>
  </bookViews>
  <sheets>
    <sheet name="Deckblatt" sheetId="21" r:id="rId1"/>
    <sheet name="Inhalt" sheetId="7" r:id="rId2"/>
    <sheet name="Dashboard " sheetId="2" r:id="rId3"/>
    <sheet name="01_Gas" sheetId="6" r:id="rId4"/>
    <sheet name="02_Strom" sheetId="8" r:id="rId5"/>
    <sheet name="03_Öl" sheetId="9" r:id="rId6"/>
    <sheet name="04_Biomasse" sheetId="11" r:id="rId7"/>
    <sheet name="05_Fernwärme" sheetId="10" r:id="rId8"/>
    <sheet name="06_Wasserstoff" sheetId="22" r:id="rId9"/>
    <sheet name="07_EU ETS 2" sheetId="25" r:id="rId10"/>
    <sheet name="A1_HVPI" sheetId="14" r:id="rId11"/>
    <sheet name="A2_Rohdaten" sheetId="24" r:id="rId12"/>
    <sheet name="Gas-Strom-Vergleich" sheetId="23" state="hidden" r:id="rId13"/>
  </sheets>
  <definedNames>
    <definedName name="_msoanchor_6">#REF!</definedName>
    <definedName name="Agora_KN45__2024">'Gas-Strom-Vergleich'!$C$23:$R$23</definedName>
    <definedName name="Ariadne_Report__2025">'Gas-Strom-Vergleich'!$C$22:$R$22</definedName>
    <definedName name="dena_Biomethan">'Gas-Strom-Vergleich'!$C$3:$R$3</definedName>
    <definedName name="Langfristszenarien__2024">'Gas-Strom-Vergleich'!$C$24:$R$24</definedName>
    <definedName name="Median">'Gas-Strom-Vergleich'!$C$6:$R$6</definedName>
    <definedName name="Projektionsbericht__2026">'Gas-Strom-Vergleich'!$C$25:$R$25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7" i="8" l="1"/>
  <c r="Y37" i="8"/>
  <c r="O37" i="8"/>
  <c r="D9" i="14" l="1"/>
  <c r="D15" i="14"/>
  <c r="D6" i="10"/>
  <c r="S26" i="6" l="1"/>
  <c r="D17" i="14" l="1"/>
  <c r="D16" i="14"/>
  <c r="V6" i="25" s="1"/>
  <c r="N6" i="25"/>
  <c r="R6" i="25"/>
  <c r="W6" i="25"/>
  <c r="Y6" i="25"/>
  <c r="AB6" i="25"/>
  <c r="C6" i="25"/>
  <c r="F12" i="8"/>
  <c r="K12" i="8"/>
  <c r="S12" i="8"/>
  <c r="AC12" i="8"/>
  <c r="H13" i="8"/>
  <c r="K13" i="8"/>
  <c r="L13" i="8"/>
  <c r="N13" i="8"/>
  <c r="O13" i="8"/>
  <c r="W13" i="8"/>
  <c r="G14" i="8"/>
  <c r="N14" i="8"/>
  <c r="S14" i="8"/>
  <c r="T14" i="8"/>
  <c r="Y14" i="8"/>
  <c r="Z14" i="8"/>
  <c r="AC14" i="8"/>
  <c r="G15" i="8"/>
  <c r="U15" i="8"/>
  <c r="X15" i="8"/>
  <c r="AB15" i="8"/>
  <c r="AC15" i="8"/>
  <c r="F16" i="8"/>
  <c r="G16" i="8"/>
  <c r="L16" i="8"/>
  <c r="M16" i="8"/>
  <c r="T16" i="8"/>
  <c r="AA16" i="8"/>
  <c r="L17" i="8"/>
  <c r="N17" i="8"/>
  <c r="O17" i="8"/>
  <c r="T17" i="8"/>
  <c r="U17" i="8"/>
  <c r="W17" i="8"/>
  <c r="X17" i="8"/>
  <c r="AD17" i="8"/>
  <c r="Q18" i="8"/>
  <c r="S18" i="8"/>
  <c r="W18" i="8"/>
  <c r="AC18" i="8"/>
  <c r="AD18" i="8"/>
  <c r="G19" i="8"/>
  <c r="H19" i="8"/>
  <c r="M19" i="8"/>
  <c r="R19" i="8"/>
  <c r="AD19" i="8"/>
  <c r="I20" i="8"/>
  <c r="J20" i="8"/>
  <c r="K20" i="8"/>
  <c r="O20" i="8"/>
  <c r="P20" i="8"/>
  <c r="V20" i="8"/>
  <c r="W20" i="8"/>
  <c r="G21" i="8"/>
  <c r="L21" i="8"/>
  <c r="U21" i="8"/>
  <c r="X21" i="8"/>
  <c r="Y21" i="8"/>
  <c r="AA21" i="8"/>
  <c r="AB21" i="8"/>
  <c r="E14" i="8"/>
  <c r="E17" i="8"/>
  <c r="AC6" i="6"/>
  <c r="AC17" i="6"/>
  <c r="AC19" i="6"/>
  <c r="AC20" i="6"/>
  <c r="D6" i="6"/>
  <c r="E6" i="6"/>
  <c r="M6" i="6"/>
  <c r="N6" i="6"/>
  <c r="Q6" i="6"/>
  <c r="T6" i="6"/>
  <c r="X6" i="6"/>
  <c r="AA6" i="6"/>
  <c r="N7" i="6"/>
  <c r="S7" i="6"/>
  <c r="T7" i="6"/>
  <c r="U7" i="6"/>
  <c r="V7" i="6"/>
  <c r="F8" i="6"/>
  <c r="H8" i="6"/>
  <c r="J8" i="6"/>
  <c r="P8" i="6"/>
  <c r="V8" i="6"/>
  <c r="E9" i="6"/>
  <c r="H9" i="6"/>
  <c r="I9" i="6"/>
  <c r="M9" i="6"/>
  <c r="N9" i="6"/>
  <c r="O9" i="6"/>
  <c r="S9" i="6"/>
  <c r="Z9" i="6"/>
  <c r="K10" i="6"/>
  <c r="N10" i="6"/>
  <c r="O10" i="6"/>
  <c r="W10" i="6"/>
  <c r="Z10" i="6"/>
  <c r="AB10" i="6"/>
  <c r="E11" i="6"/>
  <c r="F11" i="6"/>
  <c r="K11" i="6"/>
  <c r="U11" i="6"/>
  <c r="AB11" i="6"/>
  <c r="G12" i="6"/>
  <c r="H12" i="6"/>
  <c r="I12" i="6"/>
  <c r="P12" i="6"/>
  <c r="R12" i="6"/>
  <c r="U12" i="6"/>
  <c r="X12" i="6"/>
  <c r="H13" i="6"/>
  <c r="S13" i="6"/>
  <c r="T13" i="6"/>
  <c r="W13" i="6"/>
  <c r="Y13" i="6"/>
  <c r="Z13" i="6"/>
  <c r="AA13" i="6"/>
  <c r="AB13" i="6"/>
  <c r="M14" i="6"/>
  <c r="W14" i="6"/>
  <c r="Z14" i="6"/>
  <c r="AA14" i="6"/>
  <c r="H15" i="6"/>
  <c r="I15" i="6"/>
  <c r="N15" i="6"/>
  <c r="P15" i="6"/>
  <c r="S15" i="6"/>
  <c r="U15" i="6"/>
  <c r="I16" i="6"/>
  <c r="L16" i="6"/>
  <c r="Q16" i="6"/>
  <c r="R16" i="6"/>
  <c r="T16" i="6"/>
  <c r="U16" i="6"/>
  <c r="W16" i="6"/>
  <c r="AA16" i="6"/>
  <c r="J17" i="6"/>
  <c r="P17" i="6"/>
  <c r="U17" i="6"/>
  <c r="AA17" i="6"/>
  <c r="AB17" i="6"/>
  <c r="F18" i="6"/>
  <c r="G18" i="6"/>
  <c r="L18" i="6"/>
  <c r="N18" i="6"/>
  <c r="Q18" i="6"/>
  <c r="E19" i="6"/>
  <c r="I19" i="6"/>
  <c r="J19" i="6"/>
  <c r="K19" i="6"/>
  <c r="O19" i="6"/>
  <c r="P19" i="6"/>
  <c r="V19" i="6"/>
  <c r="W19" i="6"/>
  <c r="E20" i="6"/>
  <c r="L20" i="6"/>
  <c r="T20" i="6"/>
  <c r="V20" i="6"/>
  <c r="Y20" i="6"/>
  <c r="Z20" i="6"/>
  <c r="AB20" i="6"/>
  <c r="D13" i="6"/>
  <c r="D17" i="6"/>
  <c r="D20" i="6"/>
  <c r="D26" i="6"/>
  <c r="O38" i="23"/>
  <c r="N38" i="23"/>
  <c r="M38" i="23"/>
  <c r="L38" i="23"/>
  <c r="K38" i="23"/>
  <c r="V37" i="23"/>
  <c r="U37" i="23"/>
  <c r="T37" i="23"/>
  <c r="S37" i="23"/>
  <c r="R37" i="23"/>
  <c r="O37" i="23"/>
  <c r="N37" i="23"/>
  <c r="M37" i="23"/>
  <c r="L37" i="23"/>
  <c r="K37" i="23"/>
  <c r="V36" i="23"/>
  <c r="U36" i="23"/>
  <c r="T36" i="23"/>
  <c r="S36" i="23"/>
  <c r="R36" i="23"/>
  <c r="O36" i="23"/>
  <c r="N36" i="23"/>
  <c r="M36" i="23"/>
  <c r="L36" i="23"/>
  <c r="K36" i="23"/>
  <c r="V35" i="23"/>
  <c r="U35" i="23"/>
  <c r="T35" i="23"/>
  <c r="S35" i="23"/>
  <c r="R35" i="23"/>
  <c r="O35" i="23"/>
  <c r="N35" i="23"/>
  <c r="M35" i="23"/>
  <c r="L35" i="23"/>
  <c r="K35" i="23"/>
  <c r="V34" i="23"/>
  <c r="U34" i="23"/>
  <c r="T34" i="23"/>
  <c r="S34" i="23"/>
  <c r="R34" i="23"/>
  <c r="O34" i="23"/>
  <c r="N34" i="23"/>
  <c r="M34" i="23"/>
  <c r="L34" i="23"/>
  <c r="K34" i="23"/>
  <c r="R25" i="23"/>
  <c r="O25" i="23"/>
  <c r="P25" i="23" s="1"/>
  <c r="Q25" i="23" s="1"/>
  <c r="N25" i="23"/>
  <c r="M25" i="23"/>
  <c r="I25" i="23"/>
  <c r="J25" i="23" s="1"/>
  <c r="K25" i="23" s="1"/>
  <c r="L25" i="23" s="1"/>
  <c r="H25" i="23"/>
  <c r="D25" i="23"/>
  <c r="E25" i="23" s="1"/>
  <c r="F25" i="23" s="1"/>
  <c r="G25" i="23" s="1"/>
  <c r="C25" i="23"/>
  <c r="R24" i="23"/>
  <c r="N24" i="23"/>
  <c r="O24" i="23" s="1"/>
  <c r="P24" i="23" s="1"/>
  <c r="Q24" i="23" s="1"/>
  <c r="M24" i="23"/>
  <c r="J24" i="23"/>
  <c r="K24" i="23" s="1"/>
  <c r="L24" i="23" s="1"/>
  <c r="I24" i="23"/>
  <c r="H24" i="23"/>
  <c r="D24" i="23"/>
  <c r="E24" i="23" s="1"/>
  <c r="F24" i="23" s="1"/>
  <c r="G24" i="23" s="1"/>
  <c r="C24" i="23"/>
  <c r="R23" i="23"/>
  <c r="N23" i="23"/>
  <c r="O23" i="23" s="1"/>
  <c r="P23" i="23" s="1"/>
  <c r="Q23" i="23" s="1"/>
  <c r="M23" i="23"/>
  <c r="L23" i="23"/>
  <c r="K23" i="23"/>
  <c r="J23" i="23"/>
  <c r="I23" i="23"/>
  <c r="H23" i="23"/>
  <c r="E23" i="23"/>
  <c r="F23" i="23" s="1"/>
  <c r="G23" i="23" s="1"/>
  <c r="D23" i="23"/>
  <c r="C23" i="23"/>
  <c r="R22" i="23"/>
  <c r="N22" i="23"/>
  <c r="O22" i="23" s="1"/>
  <c r="M22" i="23"/>
  <c r="I22" i="23"/>
  <c r="I6" i="23" s="1"/>
  <c r="I15" i="23" s="1"/>
  <c r="H22" i="23"/>
  <c r="D22" i="23"/>
  <c r="E22" i="23" s="1"/>
  <c r="C22" i="23"/>
  <c r="E21" i="23"/>
  <c r="R18" i="23"/>
  <c r="Q18" i="23"/>
  <c r="P18" i="23"/>
  <c r="O18" i="23"/>
  <c r="N18" i="23"/>
  <c r="M18" i="23"/>
  <c r="L18" i="23"/>
  <c r="K18" i="23"/>
  <c r="J18" i="23"/>
  <c r="I18" i="23"/>
  <c r="H18" i="23"/>
  <c r="G18" i="23"/>
  <c r="F18" i="23"/>
  <c r="E18" i="23"/>
  <c r="R17" i="23"/>
  <c r="Q17" i="23"/>
  <c r="P17" i="23"/>
  <c r="O17" i="23"/>
  <c r="N17" i="23"/>
  <c r="M17" i="23"/>
  <c r="L17" i="23"/>
  <c r="K17" i="23"/>
  <c r="J17" i="23"/>
  <c r="I17" i="23"/>
  <c r="H17" i="23"/>
  <c r="G17" i="23"/>
  <c r="F17" i="23"/>
  <c r="E17" i="23"/>
  <c r="R16" i="23"/>
  <c r="Q16" i="23"/>
  <c r="P16" i="23"/>
  <c r="O16" i="23"/>
  <c r="N16" i="23"/>
  <c r="M16" i="23"/>
  <c r="L16" i="23"/>
  <c r="K16" i="23"/>
  <c r="J16" i="23"/>
  <c r="I16" i="23"/>
  <c r="H16" i="23"/>
  <c r="G16" i="23"/>
  <c r="F16" i="23"/>
  <c r="E16" i="23"/>
  <c r="R15" i="23"/>
  <c r="H15" i="23"/>
  <c r="D15" i="23"/>
  <c r="C15" i="23"/>
  <c r="H14" i="23"/>
  <c r="H13" i="23"/>
  <c r="R12" i="23"/>
  <c r="Q12" i="23"/>
  <c r="P12" i="23"/>
  <c r="O12" i="23"/>
  <c r="N12" i="23"/>
  <c r="M12" i="23"/>
  <c r="L12" i="23"/>
  <c r="K12" i="23"/>
  <c r="J12" i="23"/>
  <c r="I12" i="23"/>
  <c r="H12" i="23"/>
  <c r="G12" i="23"/>
  <c r="F12" i="23"/>
  <c r="E12" i="23"/>
  <c r="D12" i="23"/>
  <c r="C12" i="23"/>
  <c r="R9" i="23"/>
  <c r="Q9" i="23"/>
  <c r="P9" i="23"/>
  <c r="O9" i="23"/>
  <c r="N9" i="23"/>
  <c r="M9" i="23"/>
  <c r="L9" i="23"/>
  <c r="K9" i="23"/>
  <c r="J9" i="23"/>
  <c r="I9" i="23"/>
  <c r="H9" i="23"/>
  <c r="G9" i="23"/>
  <c r="F9" i="23"/>
  <c r="E9" i="23"/>
  <c r="R6" i="23"/>
  <c r="M6" i="23"/>
  <c r="M15" i="23" s="1"/>
  <c r="H6" i="23"/>
  <c r="D6" i="23"/>
  <c r="C6" i="23"/>
  <c r="R5" i="23"/>
  <c r="R14" i="23" s="1"/>
  <c r="M5" i="23"/>
  <c r="M4" i="23" s="1"/>
  <c r="M13" i="23" s="1"/>
  <c r="H5" i="23"/>
  <c r="C5" i="23"/>
  <c r="C14" i="23" s="1"/>
  <c r="C13" i="23" s="1"/>
  <c r="R4" i="23"/>
  <c r="R13" i="23" s="1"/>
  <c r="H4" i="23"/>
  <c r="C4" i="23"/>
  <c r="K46" i="14"/>
  <c r="D14" i="14"/>
  <c r="M7" i="25" s="1"/>
  <c r="D13" i="14"/>
  <c r="D12" i="14"/>
  <c r="C5" i="25" s="1"/>
  <c r="D11" i="14"/>
  <c r="D10" i="14"/>
  <c r="D9" i="10" s="1"/>
  <c r="AB23" i="22"/>
  <c r="Z23" i="22"/>
  <c r="Y23" i="22"/>
  <c r="O23" i="22"/>
  <c r="C23" i="22"/>
  <c r="AC22" i="22"/>
  <c r="AB22" i="22"/>
  <c r="T22" i="22"/>
  <c r="R22" i="22"/>
  <c r="P22" i="22"/>
  <c r="O22" i="22"/>
  <c r="J22" i="22"/>
  <c r="G22" i="22"/>
  <c r="C22" i="22"/>
  <c r="W21" i="22"/>
  <c r="S21" i="22"/>
  <c r="P21" i="22"/>
  <c r="O21" i="22"/>
  <c r="N21" i="22"/>
  <c r="M21" i="22"/>
  <c r="I21" i="22"/>
  <c r="C21" i="22"/>
  <c r="AB20" i="22"/>
  <c r="S20" i="22"/>
  <c r="P20" i="22"/>
  <c r="L20" i="22"/>
  <c r="C20" i="22"/>
  <c r="AA19" i="22"/>
  <c r="Y19" i="22"/>
  <c r="V19" i="22"/>
  <c r="U19" i="22"/>
  <c r="S19" i="22"/>
  <c r="C19" i="22"/>
  <c r="AB18" i="22"/>
  <c r="Y18" i="22"/>
  <c r="T18" i="22"/>
  <c r="S18" i="22"/>
  <c r="Q18" i="22"/>
  <c r="P18" i="22"/>
  <c r="N18" i="22"/>
  <c r="C18" i="22"/>
  <c r="G17" i="22"/>
  <c r="C17" i="22"/>
  <c r="G16" i="22"/>
  <c r="E16" i="22"/>
  <c r="C16" i="22"/>
  <c r="X15" i="22"/>
  <c r="V15" i="22"/>
  <c r="T15" i="22"/>
  <c r="S15" i="22"/>
  <c r="N15" i="22"/>
  <c r="C15" i="22"/>
  <c r="T14" i="22"/>
  <c r="P14" i="22"/>
  <c r="M14" i="22"/>
  <c r="L14" i="22"/>
  <c r="C14" i="22"/>
  <c r="AD13" i="22"/>
  <c r="Z13" i="22"/>
  <c r="T13" i="22"/>
  <c r="Q13" i="22"/>
  <c r="C13" i="22"/>
  <c r="AB12" i="22"/>
  <c r="Z12" i="22"/>
  <c r="V12" i="22"/>
  <c r="T12" i="22"/>
  <c r="Q12" i="22"/>
  <c r="O12" i="22"/>
  <c r="M12" i="22"/>
  <c r="L12" i="22"/>
  <c r="J12" i="22"/>
  <c r="C12" i="22"/>
  <c r="AA11" i="22"/>
  <c r="X11" i="22"/>
  <c r="W11" i="22"/>
  <c r="V11" i="22"/>
  <c r="U11" i="22"/>
  <c r="S11" i="22"/>
  <c r="N11" i="22"/>
  <c r="M11" i="22"/>
  <c r="J11" i="22"/>
  <c r="C11" i="22"/>
  <c r="Y10" i="22"/>
  <c r="X10" i="22"/>
  <c r="V10" i="22"/>
  <c r="U10" i="22"/>
  <c r="R10" i="22"/>
  <c r="Q10" i="22"/>
  <c r="P10" i="22"/>
  <c r="M10" i="22"/>
  <c r="C10" i="22"/>
  <c r="AB9" i="22"/>
  <c r="Z9" i="22"/>
  <c r="Y9" i="22"/>
  <c r="X9" i="22"/>
  <c r="T9" i="22"/>
  <c r="S9" i="22"/>
  <c r="P9" i="22"/>
  <c r="L9" i="22"/>
  <c r="C9" i="22"/>
  <c r="AB8" i="22"/>
  <c r="V8" i="22"/>
  <c r="T8" i="22"/>
  <c r="R8" i="22"/>
  <c r="P8" i="22"/>
  <c r="O8" i="22"/>
  <c r="N8" i="22"/>
  <c r="M8" i="22"/>
  <c r="C8" i="22"/>
  <c r="V7" i="22"/>
  <c r="S7" i="22"/>
  <c r="R7" i="22"/>
  <c r="Q7" i="22"/>
  <c r="O7" i="22"/>
  <c r="C7" i="22"/>
  <c r="AD6" i="22"/>
  <c r="AB6" i="22"/>
  <c r="Y6" i="22"/>
  <c r="T6" i="22"/>
  <c r="N6" i="22"/>
  <c r="L6" i="22"/>
  <c r="C6" i="22"/>
  <c r="S11" i="11"/>
  <c r="AC9" i="11"/>
  <c r="W9" i="11"/>
  <c r="Q9" i="11"/>
  <c r="O9" i="11"/>
  <c r="N9" i="11"/>
  <c r="I9" i="11"/>
  <c r="H9" i="11"/>
  <c r="F9" i="11"/>
  <c r="E9" i="11"/>
  <c r="AB8" i="11"/>
  <c r="Z8" i="11"/>
  <c r="R8" i="11"/>
  <c r="O8" i="11"/>
  <c r="M8" i="11"/>
  <c r="L8" i="11"/>
  <c r="K8" i="11"/>
  <c r="I8" i="11"/>
  <c r="H8" i="11"/>
  <c r="D8" i="11"/>
  <c r="AA7" i="11"/>
  <c r="U7" i="11"/>
  <c r="S7" i="11"/>
  <c r="O7" i="11"/>
  <c r="N7" i="11"/>
  <c r="L7" i="11"/>
  <c r="K7" i="11"/>
  <c r="I7" i="11"/>
  <c r="G7" i="11"/>
  <c r="E7" i="11"/>
  <c r="W6" i="11"/>
  <c r="S6" i="11"/>
  <c r="R6" i="11"/>
  <c r="Q6" i="11"/>
  <c r="P6" i="11"/>
  <c r="O6" i="11"/>
  <c r="K6" i="11"/>
  <c r="J6" i="11"/>
  <c r="G6" i="11"/>
  <c r="AA5" i="11"/>
  <c r="V5" i="11"/>
  <c r="U5" i="11"/>
  <c r="S5" i="11"/>
  <c r="Q5" i="11"/>
  <c r="O5" i="11"/>
  <c r="N5" i="11"/>
  <c r="M5" i="11"/>
  <c r="K5" i="11"/>
  <c r="W27" i="9"/>
  <c r="U27" i="9"/>
  <c r="T27" i="9"/>
  <c r="S27" i="9"/>
  <c r="O27" i="9"/>
  <c r="N27" i="9"/>
  <c r="L27" i="9"/>
  <c r="K27" i="9"/>
  <c r="H27" i="9"/>
  <c r="AA26" i="9"/>
  <c r="X26" i="9"/>
  <c r="W26" i="9"/>
  <c r="U26" i="9"/>
  <c r="T26" i="9"/>
  <c r="S26" i="9"/>
  <c r="R26" i="9"/>
  <c r="Q26" i="9"/>
  <c r="L26" i="9"/>
  <c r="F26" i="9"/>
  <c r="D26" i="9"/>
  <c r="AC25" i="9"/>
  <c r="AA25" i="9"/>
  <c r="Y25" i="9"/>
  <c r="X25" i="9"/>
  <c r="V25" i="9"/>
  <c r="U25" i="9"/>
  <c r="R25" i="9"/>
  <c r="M25" i="9"/>
  <c r="K25" i="9"/>
  <c r="J25" i="9"/>
  <c r="H25" i="9"/>
  <c r="G25" i="9"/>
  <c r="E25" i="9"/>
  <c r="D25" i="9"/>
  <c r="AC24" i="9"/>
  <c r="AA24" i="9"/>
  <c r="V24" i="9"/>
  <c r="S24" i="9"/>
  <c r="Q24" i="9"/>
  <c r="P24" i="9"/>
  <c r="O24" i="9"/>
  <c r="N24" i="9"/>
  <c r="M24" i="9"/>
  <c r="K24" i="9"/>
  <c r="I24" i="9"/>
  <c r="AC23" i="9"/>
  <c r="AA23" i="9"/>
  <c r="Z23" i="9"/>
  <c r="Y23" i="9"/>
  <c r="W23" i="9"/>
  <c r="V23" i="9"/>
  <c r="U23" i="9"/>
  <c r="T23" i="9"/>
  <c r="Q23" i="9"/>
  <c r="L23" i="9"/>
  <c r="I23" i="9"/>
  <c r="H23" i="9"/>
  <c r="G23" i="9"/>
  <c r="F23" i="9"/>
  <c r="D23" i="9"/>
  <c r="AC22" i="9"/>
  <c r="AB22" i="9"/>
  <c r="Z22" i="9"/>
  <c r="U22" i="9"/>
  <c r="S22" i="9"/>
  <c r="R22" i="9"/>
  <c r="P22" i="9"/>
  <c r="O22" i="9"/>
  <c r="N22" i="9"/>
  <c r="M22" i="9"/>
  <c r="L22" i="9"/>
  <c r="J22" i="9"/>
  <c r="E22" i="9"/>
  <c r="AB21" i="9"/>
  <c r="AA21" i="9"/>
  <c r="Z21" i="9"/>
  <c r="Y21" i="9"/>
  <c r="X21" i="9"/>
  <c r="W21" i="9"/>
  <c r="V21" i="9"/>
  <c r="S21" i="9"/>
  <c r="N21" i="9"/>
  <c r="L21" i="9"/>
  <c r="K21" i="9"/>
  <c r="J21" i="9"/>
  <c r="I21" i="9"/>
  <c r="H21" i="9"/>
  <c r="G21" i="9"/>
  <c r="F21" i="9"/>
  <c r="E21" i="9"/>
  <c r="D21" i="9"/>
  <c r="Y20" i="9"/>
  <c r="W20" i="9"/>
  <c r="V20" i="9"/>
  <c r="U20" i="9"/>
  <c r="T20" i="9"/>
  <c r="S20" i="9"/>
  <c r="R20" i="9"/>
  <c r="Q20" i="9"/>
  <c r="P20" i="9"/>
  <c r="O20" i="9"/>
  <c r="J20" i="9"/>
  <c r="H20" i="9"/>
  <c r="G20" i="9"/>
  <c r="F20" i="9"/>
  <c r="E20" i="9"/>
  <c r="D20" i="9"/>
  <c r="AC19" i="9"/>
  <c r="AB19" i="9"/>
  <c r="AA19" i="9"/>
  <c r="Z19" i="9"/>
  <c r="U19" i="9"/>
  <c r="S19" i="9"/>
  <c r="R19" i="9"/>
  <c r="Q19" i="9"/>
  <c r="P19" i="9"/>
  <c r="O19" i="9"/>
  <c r="N19" i="9"/>
  <c r="M19" i="9"/>
  <c r="L19" i="9"/>
  <c r="J19" i="9"/>
  <c r="F19" i="9"/>
  <c r="D19" i="9"/>
  <c r="AD18" i="9"/>
  <c r="AC18" i="9"/>
  <c r="AB18" i="9"/>
  <c r="AA18" i="9"/>
  <c r="Z18" i="9"/>
  <c r="Y18" i="9"/>
  <c r="W18" i="9"/>
  <c r="V18" i="9"/>
  <c r="R18" i="9"/>
  <c r="P18" i="9"/>
  <c r="O18" i="9"/>
  <c r="N18" i="9"/>
  <c r="M18" i="9"/>
  <c r="L18" i="9"/>
  <c r="K18" i="9"/>
  <c r="I18" i="9"/>
  <c r="H18" i="9"/>
  <c r="G18" i="9"/>
  <c r="AD10" i="9"/>
  <c r="AC10" i="9"/>
  <c r="Y10" i="9"/>
  <c r="W10" i="9"/>
  <c r="U10" i="9"/>
  <c r="T10" i="9"/>
  <c r="S10" i="9"/>
  <c r="R10" i="9"/>
  <c r="Q10" i="9"/>
  <c r="P10" i="9"/>
  <c r="O10" i="9"/>
  <c r="N10" i="9"/>
  <c r="J10" i="9"/>
  <c r="G10" i="9"/>
  <c r="F10" i="9"/>
  <c r="E10" i="9"/>
  <c r="D10" i="9"/>
  <c r="AD9" i="9"/>
  <c r="AC9" i="9"/>
  <c r="AB9" i="9"/>
  <c r="AA9" i="9"/>
  <c r="Z9" i="9"/>
  <c r="V9" i="9"/>
  <c r="S9" i="9"/>
  <c r="R9" i="9"/>
  <c r="Q9" i="9"/>
  <c r="P9" i="9"/>
  <c r="O9" i="9"/>
  <c r="N9" i="9"/>
  <c r="M9" i="9"/>
  <c r="L9" i="9"/>
  <c r="K9" i="9"/>
  <c r="F9" i="9"/>
  <c r="D9" i="9"/>
  <c r="AD8" i="9"/>
  <c r="AC8" i="9"/>
  <c r="AB8" i="9"/>
  <c r="AA8" i="9"/>
  <c r="Z8" i="9"/>
  <c r="Y8" i="9"/>
  <c r="X8" i="9"/>
  <c r="W8" i="9"/>
  <c r="R8" i="9"/>
  <c r="P8" i="9"/>
  <c r="O8" i="9"/>
  <c r="N8" i="9"/>
  <c r="M8" i="9"/>
  <c r="L8" i="9"/>
  <c r="K8" i="9"/>
  <c r="J8" i="9"/>
  <c r="I8" i="9"/>
  <c r="H8" i="9"/>
  <c r="AD7" i="9"/>
  <c r="AB7" i="9"/>
  <c r="AA7" i="9"/>
  <c r="Z7" i="9"/>
  <c r="Y7" i="9"/>
  <c r="X7" i="9"/>
  <c r="W7" i="9"/>
  <c r="V7" i="9"/>
  <c r="U7" i="9"/>
  <c r="T7" i="9"/>
  <c r="O7" i="9"/>
  <c r="M7" i="9"/>
  <c r="L7" i="9"/>
  <c r="K7" i="9"/>
  <c r="J7" i="9"/>
  <c r="I7" i="9"/>
  <c r="H7" i="9"/>
  <c r="G7" i="9"/>
  <c r="F7" i="9"/>
  <c r="D7" i="9"/>
  <c r="AD6" i="9"/>
  <c r="AA6" i="9"/>
  <c r="Y6" i="9"/>
  <c r="X6" i="9"/>
  <c r="W6" i="9"/>
  <c r="V6" i="9"/>
  <c r="U6" i="9"/>
  <c r="T6" i="9"/>
  <c r="S6" i="9"/>
  <c r="Q6" i="9"/>
  <c r="P6" i="9"/>
  <c r="L6" i="9"/>
  <c r="J6" i="9"/>
  <c r="I6" i="9"/>
  <c r="H6" i="9"/>
  <c r="G6" i="9"/>
  <c r="F6" i="9"/>
  <c r="E6" i="9"/>
  <c r="AD36" i="8"/>
  <c r="AC36" i="8"/>
  <c r="X36" i="8"/>
  <c r="V36" i="8"/>
  <c r="U36" i="8"/>
  <c r="T36" i="8"/>
  <c r="S36" i="8"/>
  <c r="R36" i="8"/>
  <c r="Q36" i="8"/>
  <c r="P36" i="8"/>
  <c r="O36" i="8"/>
  <c r="N36" i="8"/>
  <c r="I36" i="8"/>
  <c r="G36" i="8"/>
  <c r="F36" i="8"/>
  <c r="E36" i="8"/>
  <c r="AD35" i="8"/>
  <c r="AC35" i="8"/>
  <c r="AB35" i="8"/>
  <c r="AA35" i="8"/>
  <c r="Z35" i="8"/>
  <c r="Y35" i="8"/>
  <c r="T35" i="8"/>
  <c r="R35" i="8"/>
  <c r="Q35" i="8"/>
  <c r="P35" i="8"/>
  <c r="O35" i="8"/>
  <c r="N35" i="8"/>
  <c r="M35" i="8"/>
  <c r="L35" i="8"/>
  <c r="K35" i="8"/>
  <c r="I35" i="8"/>
  <c r="E35" i="8"/>
  <c r="AC34" i="8"/>
  <c r="AB34" i="8"/>
  <c r="AA34" i="8"/>
  <c r="Z34" i="8"/>
  <c r="Y34" i="8"/>
  <c r="X34" i="8"/>
  <c r="W34" i="8"/>
  <c r="U34" i="8"/>
  <c r="T34" i="8"/>
  <c r="P34" i="8"/>
  <c r="N34" i="8"/>
  <c r="M34" i="8"/>
  <c r="L34" i="8"/>
  <c r="K34" i="8"/>
  <c r="J34" i="8"/>
  <c r="I34" i="8"/>
  <c r="G34" i="8"/>
  <c r="F34" i="8"/>
  <c r="E34" i="8"/>
  <c r="AA33" i="8"/>
  <c r="Y33" i="8"/>
  <c r="X33" i="8"/>
  <c r="W33" i="8"/>
  <c r="V33" i="8"/>
  <c r="U33" i="8"/>
  <c r="S33" i="8"/>
  <c r="R33" i="8"/>
  <c r="Q33" i="8"/>
  <c r="P33" i="8"/>
  <c r="L33" i="8"/>
  <c r="J33" i="8"/>
  <c r="I33" i="8"/>
  <c r="H33" i="8"/>
  <c r="G33" i="8"/>
  <c r="E33" i="8"/>
  <c r="AD32" i="8"/>
  <c r="AC32" i="8"/>
  <c r="AB32" i="8"/>
  <c r="AA32" i="8"/>
  <c r="W32" i="8"/>
  <c r="U32" i="8"/>
  <c r="T32" i="8"/>
  <c r="S32" i="8"/>
  <c r="Q32" i="8"/>
  <c r="P32" i="8"/>
  <c r="O32" i="8"/>
  <c r="N32" i="8"/>
  <c r="M32" i="8"/>
  <c r="L32" i="8"/>
  <c r="H32" i="8"/>
  <c r="F32" i="8"/>
  <c r="E32" i="8"/>
  <c r="AC31" i="8"/>
  <c r="AB31" i="8"/>
  <c r="AA31" i="8"/>
  <c r="Z31" i="8"/>
  <c r="Y31" i="8"/>
  <c r="X31" i="8"/>
  <c r="W31" i="8"/>
  <c r="S31" i="8"/>
  <c r="Q31" i="8"/>
  <c r="O31" i="8"/>
  <c r="N31" i="8"/>
  <c r="M31" i="8"/>
  <c r="L31" i="8"/>
  <c r="K31" i="8"/>
  <c r="J31" i="8"/>
  <c r="I31" i="8"/>
  <c r="H31" i="8"/>
  <c r="AD11" i="8"/>
  <c r="AC11" i="8"/>
  <c r="AB11" i="8"/>
  <c r="AA11" i="8"/>
  <c r="Z11" i="8"/>
  <c r="Y11" i="8"/>
  <c r="X11" i="8"/>
  <c r="W11" i="8"/>
  <c r="V11" i="8"/>
  <c r="U11" i="8"/>
  <c r="T11" i="8"/>
  <c r="O11" i="8"/>
  <c r="N11" i="8"/>
  <c r="M11" i="8"/>
  <c r="L11" i="8"/>
  <c r="K11" i="8"/>
  <c r="J11" i="8"/>
  <c r="I11" i="8"/>
  <c r="H11" i="8"/>
  <c r="G11" i="8"/>
  <c r="F11" i="8"/>
  <c r="E11" i="8"/>
  <c r="Z10" i="8"/>
  <c r="Y10" i="8"/>
  <c r="X10" i="8"/>
  <c r="W10" i="8"/>
  <c r="V10" i="8"/>
  <c r="U10" i="8"/>
  <c r="T10" i="8"/>
  <c r="S10" i="8"/>
  <c r="R10" i="8"/>
  <c r="Q10" i="8"/>
  <c r="O10" i="8"/>
  <c r="L10" i="8"/>
  <c r="K10" i="8"/>
  <c r="J10" i="8"/>
  <c r="I10" i="8"/>
  <c r="H10" i="8"/>
  <c r="G10" i="8"/>
  <c r="F10" i="8"/>
  <c r="E10" i="8"/>
  <c r="AD9" i="8"/>
  <c r="AC9" i="8"/>
  <c r="AA9" i="8"/>
  <c r="Z9" i="8"/>
  <c r="W9" i="8"/>
  <c r="V9" i="8"/>
  <c r="U9" i="8"/>
  <c r="T9" i="8"/>
  <c r="S9" i="8"/>
  <c r="R9" i="8"/>
  <c r="Q9" i="8"/>
  <c r="P9" i="8"/>
  <c r="O9" i="8"/>
  <c r="M9" i="8"/>
  <c r="L9" i="8"/>
  <c r="K9" i="8"/>
  <c r="J9" i="8"/>
  <c r="I9" i="8"/>
  <c r="H9" i="8"/>
  <c r="G9" i="8"/>
  <c r="F9" i="8"/>
  <c r="E9" i="8"/>
  <c r="AD8" i="8"/>
  <c r="AC8" i="8"/>
  <c r="AB8" i="8"/>
  <c r="AA8" i="8"/>
  <c r="Y8" i="8"/>
  <c r="X8" i="8"/>
  <c r="W8" i="8"/>
  <c r="V8" i="8"/>
  <c r="U8" i="8"/>
  <c r="T8" i="8"/>
  <c r="S8" i="8"/>
  <c r="R8" i="8"/>
  <c r="Q8" i="8"/>
  <c r="P8" i="8"/>
  <c r="O8" i="8"/>
  <c r="N8" i="8"/>
  <c r="M8" i="8"/>
  <c r="K8" i="8"/>
  <c r="J8" i="8"/>
  <c r="I8" i="8"/>
  <c r="H8" i="8"/>
  <c r="G8" i="8"/>
  <c r="F8" i="8"/>
  <c r="E8" i="8"/>
  <c r="AD7" i="8"/>
  <c r="AC7" i="8"/>
  <c r="AB7" i="8"/>
  <c r="AA7" i="8"/>
  <c r="Z7" i="8"/>
  <c r="Y7" i="8"/>
  <c r="W7" i="8"/>
  <c r="V7" i="8"/>
  <c r="U7" i="8"/>
  <c r="T7" i="8"/>
  <c r="S7" i="8"/>
  <c r="R7" i="8"/>
  <c r="Q7" i="8"/>
  <c r="P7" i="8"/>
  <c r="O7" i="8"/>
  <c r="N7" i="8"/>
  <c r="M7" i="8"/>
  <c r="L7" i="8"/>
  <c r="K7" i="8"/>
  <c r="I7" i="8"/>
  <c r="H7" i="8"/>
  <c r="G7" i="8"/>
  <c r="F7" i="8"/>
  <c r="E7" i="8"/>
  <c r="AD6" i="8"/>
  <c r="AC6" i="8"/>
  <c r="AB6" i="8"/>
  <c r="AA6" i="8"/>
  <c r="Z6" i="8"/>
  <c r="Y6" i="8"/>
  <c r="X6" i="8"/>
  <c r="W6" i="8"/>
  <c r="U6" i="8"/>
  <c r="T6" i="8"/>
  <c r="S6" i="8"/>
  <c r="R6" i="8"/>
  <c r="Q6" i="8"/>
  <c r="P6" i="8"/>
  <c r="O6" i="8"/>
  <c r="N6" i="8"/>
  <c r="M6" i="8"/>
  <c r="L6" i="8"/>
  <c r="K6" i="8"/>
  <c r="J6" i="8"/>
  <c r="I6" i="8"/>
  <c r="G6" i="8"/>
  <c r="F6" i="8"/>
  <c r="E6" i="8"/>
  <c r="AD55" i="6"/>
  <c r="AD27" i="6"/>
  <c r="AD26" i="6"/>
  <c r="X26" i="6"/>
  <c r="N26" i="6"/>
  <c r="I26" i="6"/>
  <c r="AD25" i="6"/>
  <c r="X25" i="6"/>
  <c r="S25" i="6"/>
  <c r="N25" i="6"/>
  <c r="I25" i="6"/>
  <c r="D25" i="6"/>
  <c r="AD24" i="6"/>
  <c r="X24" i="6"/>
  <c r="S24" i="6"/>
  <c r="N24" i="6"/>
  <c r="I24" i="6"/>
  <c r="D24" i="6"/>
  <c r="AD23" i="6"/>
  <c r="X23" i="6"/>
  <c r="S23" i="6"/>
  <c r="N23" i="6"/>
  <c r="I23" i="6"/>
  <c r="D23" i="6"/>
  <c r="AD22" i="6"/>
  <c r="X22" i="6"/>
  <c r="S22" i="6"/>
  <c r="N22" i="6"/>
  <c r="I22" i="6"/>
  <c r="D22" i="6"/>
  <c r="X21" i="6"/>
  <c r="S21" i="6"/>
  <c r="N21" i="6"/>
  <c r="I21" i="6"/>
  <c r="D21" i="6"/>
  <c r="AD11" i="6"/>
  <c r="AD10" i="6"/>
  <c r="AD6" i="6"/>
  <c r="X9" i="10"/>
  <c r="X8" i="10"/>
  <c r="S8" i="10"/>
  <c r="N8" i="10"/>
  <c r="I8" i="10"/>
  <c r="D8" i="10"/>
  <c r="X7" i="10"/>
  <c r="S7" i="10"/>
  <c r="N7" i="10"/>
  <c r="I7" i="10"/>
  <c r="D7" i="10"/>
  <c r="X6" i="10"/>
  <c r="S6" i="10"/>
  <c r="N6" i="10"/>
  <c r="I6" i="10"/>
  <c r="N10" i="11" l="1"/>
  <c r="N11" i="11"/>
  <c r="S9" i="10"/>
  <c r="E38" i="8"/>
  <c r="L14" i="8"/>
  <c r="AA12" i="8"/>
  <c r="Q6" i="25"/>
  <c r="R31" i="8"/>
  <c r="G32" i="8"/>
  <c r="V32" i="8"/>
  <c r="K33" i="8"/>
  <c r="Z33" i="8"/>
  <c r="O34" i="8"/>
  <c r="AD34" i="8"/>
  <c r="S35" i="8"/>
  <c r="H36" i="8"/>
  <c r="W36" i="8"/>
  <c r="K6" i="9"/>
  <c r="Z6" i="9"/>
  <c r="N7" i="9"/>
  <c r="AC7" i="9"/>
  <c r="Q8" i="9"/>
  <c r="E9" i="9"/>
  <c r="T9" i="9"/>
  <c r="I10" i="9"/>
  <c r="X10" i="9"/>
  <c r="Q18" i="9"/>
  <c r="E19" i="9"/>
  <c r="T19" i="9"/>
  <c r="I20" i="9"/>
  <c r="X20" i="9"/>
  <c r="M21" i="9"/>
  <c r="D22" i="9"/>
  <c r="T22" i="9"/>
  <c r="K23" i="9"/>
  <c r="AB23" i="9"/>
  <c r="T24" i="9"/>
  <c r="L25" i="9"/>
  <c r="E26" i="9"/>
  <c r="Z26" i="9"/>
  <c r="V27" i="9"/>
  <c r="Z5" i="11"/>
  <c r="V6" i="11"/>
  <c r="T7" i="11"/>
  <c r="P8" i="11"/>
  <c r="P9" i="11"/>
  <c r="O6" i="22"/>
  <c r="T7" i="22"/>
  <c r="W8" i="22"/>
  <c r="AC9" i="22"/>
  <c r="AD10" i="22"/>
  <c r="Z11" i="22"/>
  <c r="AA12" i="22"/>
  <c r="Q14" i="22"/>
  <c r="F16" i="22"/>
  <c r="Z18" i="22"/>
  <c r="R20" i="22"/>
  <c r="T21" i="22"/>
  <c r="AD22" i="22"/>
  <c r="M20" i="6"/>
  <c r="G19" i="6"/>
  <c r="Q17" i="6"/>
  <c r="K16" i="6"/>
  <c r="X14" i="6"/>
  <c r="M13" i="6"/>
  <c r="Y11" i="6"/>
  <c r="L10" i="6"/>
  <c r="Z8" i="6"/>
  <c r="P7" i="6"/>
  <c r="AC18" i="6"/>
  <c r="S21" i="8"/>
  <c r="G20" i="8"/>
  <c r="R18" i="8"/>
  <c r="J17" i="8"/>
  <c r="V15" i="8"/>
  <c r="K14" i="8"/>
  <c r="Z12" i="8"/>
  <c r="O6" i="25"/>
  <c r="AA10" i="8"/>
  <c r="P11" i="8"/>
  <c r="E31" i="8"/>
  <c r="T31" i="8"/>
  <c r="I32" i="8"/>
  <c r="X32" i="8"/>
  <c r="M33" i="8"/>
  <c r="AB33" i="8"/>
  <c r="Q34" i="8"/>
  <c r="F35" i="8"/>
  <c r="U35" i="8"/>
  <c r="J36" i="8"/>
  <c r="Y36" i="8"/>
  <c r="M6" i="9"/>
  <c r="AB6" i="9"/>
  <c r="P7" i="9"/>
  <c r="D8" i="9"/>
  <c r="S8" i="9"/>
  <c r="H9" i="9"/>
  <c r="W9" i="9"/>
  <c r="K10" i="9"/>
  <c r="Z10" i="9"/>
  <c r="D18" i="9"/>
  <c r="S18" i="9"/>
  <c r="G19" i="9"/>
  <c r="V19" i="9"/>
  <c r="K20" i="9"/>
  <c r="Z20" i="9"/>
  <c r="P21" i="9"/>
  <c r="F22" i="9"/>
  <c r="W22" i="9"/>
  <c r="M23" i="9"/>
  <c r="E24" i="9"/>
  <c r="W24" i="9"/>
  <c r="O25" i="9"/>
  <c r="G26" i="9"/>
  <c r="E27" i="9"/>
  <c r="Y27" i="9"/>
  <c r="AB5" i="11"/>
  <c r="Y6" i="11"/>
  <c r="W7" i="11"/>
  <c r="S8" i="11"/>
  <c r="R9" i="11"/>
  <c r="U6" i="22"/>
  <c r="W7" i="22"/>
  <c r="AC8" i="22"/>
  <c r="F10" i="22"/>
  <c r="E11" i="22"/>
  <c r="AD11" i="22"/>
  <c r="AC12" i="22"/>
  <c r="X14" i="22"/>
  <c r="H16" i="22"/>
  <c r="AD18" i="22"/>
  <c r="U20" i="22"/>
  <c r="AA21" i="22"/>
  <c r="E23" i="22"/>
  <c r="K20" i="6"/>
  <c r="Z18" i="6"/>
  <c r="O17" i="6"/>
  <c r="G16" i="6"/>
  <c r="S14" i="6"/>
  <c r="F13" i="6"/>
  <c r="S11" i="6"/>
  <c r="I10" i="6"/>
  <c r="T8" i="6"/>
  <c r="I7" i="6"/>
  <c r="AC15" i="6"/>
  <c r="K21" i="8"/>
  <c r="AA19" i="8"/>
  <c r="P18" i="8"/>
  <c r="Z16" i="8"/>
  <c r="R15" i="8"/>
  <c r="AC13" i="8"/>
  <c r="O12" i="8"/>
  <c r="H6" i="25"/>
  <c r="X9" i="8"/>
  <c r="M10" i="8"/>
  <c r="AB10" i="8"/>
  <c r="Q11" i="8"/>
  <c r="F31" i="8"/>
  <c r="U31" i="8"/>
  <c r="J32" i="8"/>
  <c r="Y32" i="8"/>
  <c r="N33" i="8"/>
  <c r="AC33" i="8"/>
  <c r="R34" i="8"/>
  <c r="G35" i="8"/>
  <c r="V35" i="8"/>
  <c r="K36" i="8"/>
  <c r="AA36" i="8"/>
  <c r="N6" i="9"/>
  <c r="AC6" i="9"/>
  <c r="Q7" i="9"/>
  <c r="E8" i="9"/>
  <c r="U8" i="9"/>
  <c r="I9" i="9"/>
  <c r="X9" i="9"/>
  <c r="L10" i="9"/>
  <c r="AA10" i="9"/>
  <c r="E18" i="9"/>
  <c r="T18" i="9"/>
  <c r="H19" i="9"/>
  <c r="W19" i="9"/>
  <c r="L20" i="9"/>
  <c r="AB20" i="9"/>
  <c r="Q21" i="9"/>
  <c r="G22" i="9"/>
  <c r="X22" i="9"/>
  <c r="N23" i="9"/>
  <c r="F24" i="9"/>
  <c r="X24" i="9"/>
  <c r="P25" i="9"/>
  <c r="I26" i="9"/>
  <c r="F27" i="9"/>
  <c r="Z27" i="9"/>
  <c r="F5" i="11"/>
  <c r="AC5" i="11"/>
  <c r="Z6" i="11"/>
  <c r="X7" i="11"/>
  <c r="W8" i="11"/>
  <c r="T9" i="11"/>
  <c r="W6" i="22"/>
  <c r="Z7" i="22"/>
  <c r="AD8" i="22"/>
  <c r="H10" i="22"/>
  <c r="G11" i="22"/>
  <c r="AB14" i="22"/>
  <c r="K16" i="22"/>
  <c r="V20" i="22"/>
  <c r="H23" i="22"/>
  <c r="I20" i="6"/>
  <c r="Y18" i="6"/>
  <c r="N17" i="6"/>
  <c r="W15" i="6"/>
  <c r="Q14" i="6"/>
  <c r="E13" i="6"/>
  <c r="R11" i="6"/>
  <c r="D10" i="6"/>
  <c r="S8" i="6"/>
  <c r="H7" i="6"/>
  <c r="AC12" i="6"/>
  <c r="J21" i="8"/>
  <c r="Z19" i="8"/>
  <c r="M18" i="8"/>
  <c r="Y16" i="8"/>
  <c r="I15" i="8"/>
  <c r="AB13" i="8"/>
  <c r="N12" i="8"/>
  <c r="D6" i="25"/>
  <c r="Y9" i="8"/>
  <c r="N10" i="8"/>
  <c r="AC10" i="8"/>
  <c r="S11" i="8"/>
  <c r="G31" i="8"/>
  <c r="V31" i="8"/>
  <c r="K32" i="8"/>
  <c r="Z32" i="8"/>
  <c r="O33" i="8"/>
  <c r="AD33" i="8"/>
  <c r="S34" i="8"/>
  <c r="H35" i="8"/>
  <c r="W35" i="8"/>
  <c r="M36" i="8"/>
  <c r="AB36" i="8"/>
  <c r="O6" i="9"/>
  <c r="R7" i="9"/>
  <c r="G8" i="9"/>
  <c r="V8" i="9"/>
  <c r="J9" i="9"/>
  <c r="Y9" i="9"/>
  <c r="M10" i="9"/>
  <c r="AB10" i="9"/>
  <c r="F18" i="9"/>
  <c r="U18" i="9"/>
  <c r="I19" i="9"/>
  <c r="X19" i="9"/>
  <c r="N20" i="9"/>
  <c r="AC20" i="9"/>
  <c r="R21" i="9"/>
  <c r="I22" i="9"/>
  <c r="Y22" i="9"/>
  <c r="O23" i="9"/>
  <c r="H24" i="9"/>
  <c r="Y24" i="9"/>
  <c r="Q25" i="9"/>
  <c r="J26" i="9"/>
  <c r="G27" i="9"/>
  <c r="AC27" i="9"/>
  <c r="G5" i="11"/>
  <c r="D6" i="11"/>
  <c r="D7" i="11"/>
  <c r="Z7" i="11"/>
  <c r="Y8" i="11"/>
  <c r="U9" i="11"/>
  <c r="X6" i="22"/>
  <c r="AA7" i="22"/>
  <c r="I10" i="22"/>
  <c r="H11" i="22"/>
  <c r="I12" i="22"/>
  <c r="P13" i="22"/>
  <c r="AD14" i="22"/>
  <c r="R19" i="22"/>
  <c r="AA20" i="22"/>
  <c r="F22" i="22"/>
  <c r="J23" i="22"/>
  <c r="H20" i="6"/>
  <c r="R18" i="6"/>
  <c r="K17" i="6"/>
  <c r="V15" i="6"/>
  <c r="P14" i="6"/>
  <c r="Y12" i="6"/>
  <c r="L11" i="6"/>
  <c r="AB9" i="6"/>
  <c r="Q8" i="6"/>
  <c r="AB6" i="6"/>
  <c r="AC11" i="6"/>
  <c r="H21" i="8"/>
  <c r="S19" i="8"/>
  <c r="L18" i="8"/>
  <c r="W16" i="8"/>
  <c r="H15" i="8"/>
  <c r="Y13" i="8"/>
  <c r="M12" i="8"/>
  <c r="D5" i="11"/>
  <c r="N9" i="10"/>
  <c r="U21" i="9"/>
  <c r="K22" i="9"/>
  <c r="AA22" i="9"/>
  <c r="R23" i="9"/>
  <c r="J24" i="9"/>
  <c r="AB24" i="9"/>
  <c r="S25" i="9"/>
  <c r="M26" i="9"/>
  <c r="I27" i="9"/>
  <c r="L5" i="11"/>
  <c r="H6" i="11"/>
  <c r="F7" i="11"/>
  <c r="AC7" i="11"/>
  <c r="AA8" i="11"/>
  <c r="X9" i="11"/>
  <c r="AA6" i="22"/>
  <c r="L8" i="22"/>
  <c r="O9" i="22"/>
  <c r="O10" i="22"/>
  <c r="K11" i="22"/>
  <c r="K12" i="22"/>
  <c r="S13" i="22"/>
  <c r="M15" i="22"/>
  <c r="K17" i="22"/>
  <c r="T19" i="22"/>
  <c r="AD20" i="22"/>
  <c r="I22" i="22"/>
  <c r="P23" i="22"/>
  <c r="D18" i="6"/>
  <c r="Y19" i="6"/>
  <c r="O18" i="6"/>
  <c r="G17" i="6"/>
  <c r="T15" i="6"/>
  <c r="L14" i="6"/>
  <c r="V12" i="6"/>
  <c r="G11" i="6"/>
  <c r="Y9" i="6"/>
  <c r="K8" i="6"/>
  <c r="Y6" i="6"/>
  <c r="E12" i="8"/>
  <c r="AC20" i="8"/>
  <c r="O19" i="8"/>
  <c r="Z17" i="8"/>
  <c r="R16" i="8"/>
  <c r="F15" i="8"/>
  <c r="P13" i="8"/>
  <c r="I12" i="8"/>
  <c r="E22" i="8"/>
  <c r="X11" i="9"/>
  <c r="I11" i="9"/>
  <c r="O22" i="8"/>
  <c r="J37" i="8"/>
  <c r="T22" i="8"/>
  <c r="J23" i="8"/>
  <c r="O23" i="8"/>
  <c r="T23" i="8"/>
  <c r="J24" i="8"/>
  <c r="C7" i="25"/>
  <c r="O24" i="8"/>
  <c r="R7" i="25"/>
  <c r="T24" i="8"/>
  <c r="R5" i="25"/>
  <c r="Y24" i="8"/>
  <c r="H5" i="25"/>
  <c r="Y23" i="8"/>
  <c r="J22" i="8"/>
  <c r="M5" i="25"/>
  <c r="W7" i="25"/>
  <c r="N11" i="9"/>
  <c r="Y22" i="8"/>
  <c r="E23" i="8"/>
  <c r="S11" i="9"/>
  <c r="N13" i="6"/>
  <c r="E12" i="6"/>
  <c r="V10" i="6"/>
  <c r="L9" i="6"/>
  <c r="W7" i="6"/>
  <c r="R6" i="6"/>
  <c r="E15" i="8"/>
  <c r="Y20" i="8"/>
  <c r="P19" i="8"/>
  <c r="I18" i="8"/>
  <c r="X16" i="8"/>
  <c r="Q15" i="8"/>
  <c r="F14" i="8"/>
  <c r="T12" i="8"/>
  <c r="Z6" i="25"/>
  <c r="Z25" i="9"/>
  <c r="N26" i="9"/>
  <c r="AB26" i="9"/>
  <c r="P27" i="9"/>
  <c r="H5" i="11"/>
  <c r="W5" i="11"/>
  <c r="L6" i="11"/>
  <c r="AA6" i="11"/>
  <c r="P7" i="11"/>
  <c r="E8" i="11"/>
  <c r="T8" i="11"/>
  <c r="J9" i="11"/>
  <c r="Y9" i="11"/>
  <c r="P6" i="22"/>
  <c r="L7" i="22"/>
  <c r="AB7" i="22"/>
  <c r="Y8" i="22"/>
  <c r="U9" i="22"/>
  <c r="J10" i="22"/>
  <c r="Z10" i="22"/>
  <c r="P11" i="22"/>
  <c r="E12" i="22"/>
  <c r="W12" i="22"/>
  <c r="V13" i="22"/>
  <c r="Y14" i="22"/>
  <c r="Y15" i="22"/>
  <c r="M20" i="22"/>
  <c r="E21" i="22"/>
  <c r="AB21" i="22"/>
  <c r="U22" i="22"/>
  <c r="Q23" i="22"/>
  <c r="S20" i="6"/>
  <c r="U19" i="6"/>
  <c r="U18" i="6"/>
  <c r="Y17" i="6"/>
  <c r="Z16" i="6"/>
  <c r="F16" i="6"/>
  <c r="G15" i="6"/>
  <c r="J14" i="6"/>
  <c r="L13" i="6"/>
  <c r="O12" i="6"/>
  <c r="Q11" i="6"/>
  <c r="R10" i="6"/>
  <c r="W9" i="6"/>
  <c r="Y8" i="6"/>
  <c r="E8" i="6"/>
  <c r="G7" i="6"/>
  <c r="K6" i="6"/>
  <c r="E21" i="8"/>
  <c r="R21" i="8"/>
  <c r="U20" i="8"/>
  <c r="V19" i="8"/>
  <c r="AA18" i="8"/>
  <c r="AC17" i="8"/>
  <c r="I17" i="8"/>
  <c r="K16" i="8"/>
  <c r="O15" i="8"/>
  <c r="R14" i="8"/>
  <c r="V13" i="8"/>
  <c r="Y12" i="8"/>
  <c r="L6" i="25"/>
  <c r="Y25" i="8"/>
  <c r="O26" i="9"/>
  <c r="AC26" i="9"/>
  <c r="Q27" i="9"/>
  <c r="I5" i="11"/>
  <c r="X5" i="11"/>
  <c r="M6" i="11"/>
  <c r="AB6" i="11"/>
  <c r="Q7" i="11"/>
  <c r="F8" i="11"/>
  <c r="U8" i="11"/>
  <c r="K9" i="11"/>
  <c r="Z9" i="11"/>
  <c r="R6" i="22"/>
  <c r="M7" i="22"/>
  <c r="AC7" i="22"/>
  <c r="Z8" i="22"/>
  <c r="V9" i="22"/>
  <c r="K10" i="22"/>
  <c r="AA10" i="22"/>
  <c r="Q11" i="22"/>
  <c r="F12" i="22"/>
  <c r="X12" i="22"/>
  <c r="W13" i="22"/>
  <c r="Z14" i="22"/>
  <c r="AA15" i="22"/>
  <c r="L18" i="22"/>
  <c r="M19" i="22"/>
  <c r="N20" i="22"/>
  <c r="F21" i="22"/>
  <c r="AC21" i="22"/>
  <c r="W22" i="22"/>
  <c r="R23" i="22"/>
  <c r="O20" i="6"/>
  <c r="S19" i="6"/>
  <c r="T18" i="6"/>
  <c r="X17" i="6"/>
  <c r="Y16" i="6"/>
  <c r="AB15" i="6"/>
  <c r="F15" i="6"/>
  <c r="I14" i="6"/>
  <c r="K13" i="6"/>
  <c r="K12" i="6"/>
  <c r="O11" i="6"/>
  <c r="Q10" i="6"/>
  <c r="V9" i="6"/>
  <c r="X8" i="6"/>
  <c r="AB7" i="6"/>
  <c r="F7" i="6"/>
  <c r="J6" i="6"/>
  <c r="E20" i="8"/>
  <c r="N21" i="8"/>
  <c r="S20" i="8"/>
  <c r="U19" i="8"/>
  <c r="Z18" i="8"/>
  <c r="AB17" i="8"/>
  <c r="G17" i="8"/>
  <c r="J16" i="8"/>
  <c r="N15" i="8"/>
  <c r="Q14" i="8"/>
  <c r="R13" i="8"/>
  <c r="W12" i="8"/>
  <c r="K6" i="25"/>
  <c r="X10" i="11"/>
  <c r="D11" i="11"/>
  <c r="D12" i="9"/>
  <c r="AB8" i="25"/>
  <c r="C8" i="25"/>
  <c r="D12" i="11"/>
  <c r="D10" i="11"/>
  <c r="H8" i="25"/>
  <c r="M8" i="25"/>
  <c r="R8" i="25"/>
  <c r="W8" i="25"/>
  <c r="X12" i="9"/>
  <c r="S12" i="9"/>
  <c r="I12" i="9"/>
  <c r="S27" i="6"/>
  <c r="N27" i="6"/>
  <c r="I27" i="6"/>
  <c r="D27" i="6"/>
  <c r="E25" i="8"/>
  <c r="T25" i="8"/>
  <c r="I9" i="10"/>
  <c r="E37" i="8"/>
  <c r="T21" i="9"/>
  <c r="H22" i="9"/>
  <c r="V22" i="9"/>
  <c r="J23" i="9"/>
  <c r="X23" i="9"/>
  <c r="L24" i="9"/>
  <c r="Z24" i="9"/>
  <c r="N25" i="9"/>
  <c r="AB25" i="9"/>
  <c r="P26" i="9"/>
  <c r="D27" i="9"/>
  <c r="R27" i="9"/>
  <c r="J5" i="11"/>
  <c r="Y5" i="11"/>
  <c r="N6" i="11"/>
  <c r="AC6" i="11"/>
  <c r="R7" i="11"/>
  <c r="G8" i="11"/>
  <c r="V8" i="11"/>
  <c r="L9" i="11"/>
  <c r="AB9" i="11"/>
  <c r="S6" i="22"/>
  <c r="N7" i="22"/>
  <c r="AA8" i="22"/>
  <c r="W9" i="22"/>
  <c r="L10" i="22"/>
  <c r="AC10" i="22"/>
  <c r="R11" i="22"/>
  <c r="H12" i="22"/>
  <c r="Y12" i="22"/>
  <c r="Y13" i="22"/>
  <c r="AA14" i="22"/>
  <c r="AB15" i="22"/>
  <c r="M18" i="22"/>
  <c r="N19" i="22"/>
  <c r="O20" i="22"/>
  <c r="H21" i="22"/>
  <c r="AD21" i="22"/>
  <c r="X22" i="22"/>
  <c r="W23" i="22"/>
  <c r="D12" i="6"/>
  <c r="N20" i="6"/>
  <c r="R19" i="6"/>
  <c r="S18" i="6"/>
  <c r="V17" i="6"/>
  <c r="X16" i="6"/>
  <c r="AA15" i="6"/>
  <c r="E15" i="6"/>
  <c r="E14" i="6"/>
  <c r="I13" i="6"/>
  <c r="J12" i="6"/>
  <c r="N11" i="6"/>
  <c r="P10" i="6"/>
  <c r="T9" i="6"/>
  <c r="W8" i="6"/>
  <c r="AA7" i="6"/>
  <c r="E7" i="6"/>
  <c r="F6" i="6"/>
  <c r="E18" i="8"/>
  <c r="M21" i="8"/>
  <c r="R20" i="8"/>
  <c r="T19" i="8"/>
  <c r="X18" i="8"/>
  <c r="AA17" i="8"/>
  <c r="F17" i="8"/>
  <c r="I16" i="8"/>
  <c r="J15" i="8"/>
  <c r="O14" i="8"/>
  <c r="Q13" i="8"/>
  <c r="V12" i="8"/>
  <c r="I6" i="25"/>
  <c r="J38" i="8"/>
  <c r="I12" i="11"/>
  <c r="O38" i="8"/>
  <c r="P23" i="9"/>
  <c r="D24" i="9"/>
  <c r="R24" i="9"/>
  <c r="F25" i="9"/>
  <c r="T25" i="9"/>
  <c r="H26" i="9"/>
  <c r="V26" i="9"/>
  <c r="J27" i="9"/>
  <c r="X27" i="9"/>
  <c r="P5" i="11"/>
  <c r="E6" i="11"/>
  <c r="U6" i="11"/>
  <c r="J7" i="11"/>
  <c r="Y7" i="11"/>
  <c r="N8" i="11"/>
  <c r="AC8" i="11"/>
  <c r="S9" i="11"/>
  <c r="X12" i="11"/>
  <c r="Z6" i="22"/>
  <c r="U7" i="22"/>
  <c r="Q8" i="22"/>
  <c r="N9" i="22"/>
  <c r="AD9" i="22"/>
  <c r="T10" i="22"/>
  <c r="I11" i="22"/>
  <c r="Y11" i="22"/>
  <c r="N12" i="22"/>
  <c r="L13" i="22"/>
  <c r="N14" i="22"/>
  <c r="R15" i="22"/>
  <c r="I16" i="22"/>
  <c r="X18" i="22"/>
  <c r="X19" i="22"/>
  <c r="Z20" i="22"/>
  <c r="Q21" i="22"/>
  <c r="N22" i="22"/>
  <c r="G23" i="22"/>
  <c r="AA20" i="6"/>
  <c r="F20" i="6"/>
  <c r="H19" i="6"/>
  <c r="K18" i="6"/>
  <c r="M17" i="6"/>
  <c r="M16" i="6"/>
  <c r="Q15" i="6"/>
  <c r="R14" i="6"/>
  <c r="V13" i="6"/>
  <c r="W12" i="6"/>
  <c r="Z11" i="6"/>
  <c r="D11" i="6"/>
  <c r="H10" i="6"/>
  <c r="K9" i="6"/>
  <c r="L8" i="6"/>
  <c r="Q7" i="6"/>
  <c r="S6" i="6"/>
  <c r="AC14" i="6"/>
  <c r="Z21" i="8"/>
  <c r="AD20" i="8"/>
  <c r="H20" i="8"/>
  <c r="L19" i="8"/>
  <c r="O18" i="8"/>
  <c r="P17" i="8"/>
  <c r="U16" i="8"/>
  <c r="W15" i="8"/>
  <c r="AB14" i="8"/>
  <c r="AD13" i="8"/>
  <c r="I13" i="8"/>
  <c r="L12" i="8"/>
  <c r="T38" i="8"/>
  <c r="J25" i="8"/>
  <c r="Y38" i="8"/>
  <c r="I13" i="9"/>
  <c r="N13" i="9"/>
  <c r="S13" i="9"/>
  <c r="X13" i="9"/>
  <c r="D13" i="9"/>
  <c r="E24" i="8"/>
  <c r="H7" i="25"/>
  <c r="E5" i="10"/>
  <c r="S5" i="10"/>
  <c r="G5" i="10"/>
  <c r="U5" i="10"/>
  <c r="H5" i="10"/>
  <c r="I5" i="10"/>
  <c r="J5" i="10"/>
  <c r="K5" i="10"/>
  <c r="L5" i="10"/>
  <c r="N5" i="10"/>
  <c r="AB5" i="10"/>
  <c r="O5" i="10"/>
  <c r="P5" i="10"/>
  <c r="F5" i="10"/>
  <c r="T5" i="10"/>
  <c r="V5" i="10"/>
  <c r="W5" i="10"/>
  <c r="X5" i="10"/>
  <c r="Y5" i="10"/>
  <c r="Z5" i="10"/>
  <c r="M5" i="10"/>
  <c r="AA5" i="10"/>
  <c r="AC5" i="10"/>
  <c r="Q5" i="10"/>
  <c r="D5" i="10"/>
  <c r="R5" i="10"/>
  <c r="N33" i="6"/>
  <c r="AB33" i="6"/>
  <c r="O33" i="6"/>
  <c r="AC33" i="6"/>
  <c r="P33" i="6"/>
  <c r="D33" i="6"/>
  <c r="Q33" i="6"/>
  <c r="R33" i="6"/>
  <c r="D9" i="11"/>
  <c r="E33" i="6"/>
  <c r="S33" i="6"/>
  <c r="F33" i="6"/>
  <c r="T33" i="6"/>
  <c r="G33" i="6"/>
  <c r="U33" i="6"/>
  <c r="H33" i="6"/>
  <c r="V33" i="6"/>
  <c r="AA33" i="6"/>
  <c r="I33" i="6"/>
  <c r="W33" i="6"/>
  <c r="X33" i="6"/>
  <c r="Z33" i="6"/>
  <c r="J33" i="6"/>
  <c r="Y33" i="6"/>
  <c r="L33" i="6"/>
  <c r="K33" i="6"/>
  <c r="M33" i="6"/>
  <c r="J6" i="25"/>
  <c r="X6" i="25"/>
  <c r="G12" i="8"/>
  <c r="U12" i="8"/>
  <c r="J13" i="8"/>
  <c r="X13" i="8"/>
  <c r="M14" i="8"/>
  <c r="AA14" i="8"/>
  <c r="P15" i="8"/>
  <c r="AD15" i="8"/>
  <c r="S16" i="8"/>
  <c r="H17" i="8"/>
  <c r="V17" i="8"/>
  <c r="K18" i="8"/>
  <c r="Y18" i="8"/>
  <c r="N19" i="8"/>
  <c r="AB19" i="8"/>
  <c r="Q20" i="8"/>
  <c r="F21" i="8"/>
  <c r="T21" i="8"/>
  <c r="E16" i="8"/>
  <c r="AC13" i="6"/>
  <c r="L6" i="6"/>
  <c r="Z6" i="6"/>
  <c r="O7" i="6"/>
  <c r="D8" i="6"/>
  <c r="R8" i="6"/>
  <c r="G9" i="6"/>
  <c r="U9" i="6"/>
  <c r="J10" i="6"/>
  <c r="X10" i="6"/>
  <c r="M11" i="6"/>
  <c r="AA11" i="6"/>
  <c r="Q12" i="6"/>
  <c r="G13" i="6"/>
  <c r="U13" i="6"/>
  <c r="K14" i="6"/>
  <c r="Y14" i="6"/>
  <c r="O15" i="6"/>
  <c r="E16" i="6"/>
  <c r="S16" i="6"/>
  <c r="I17" i="6"/>
  <c r="W17" i="6"/>
  <c r="M18" i="6"/>
  <c r="AA18" i="6"/>
  <c r="Q19" i="6"/>
  <c r="G20" i="6"/>
  <c r="U20" i="6"/>
  <c r="D19" i="6"/>
  <c r="AA23" i="22"/>
  <c r="I23" i="22"/>
  <c r="V22" i="22"/>
  <c r="H22" i="22"/>
  <c r="U21" i="22"/>
  <c r="G21" i="22"/>
  <c r="T20" i="22"/>
  <c r="Z19" i="22"/>
  <c r="L19" i="22"/>
  <c r="R18" i="22"/>
  <c r="E17" i="22"/>
  <c r="Z15" i="22"/>
  <c r="L15" i="22"/>
  <c r="R14" i="22"/>
  <c r="X13" i="22"/>
  <c r="AD12" i="22"/>
  <c r="P12" i="22"/>
  <c r="AC11" i="22"/>
  <c r="O11" i="22"/>
  <c r="AB10" i="22"/>
  <c r="N10" i="22"/>
  <c r="AA9" i="22"/>
  <c r="M9" i="22"/>
  <c r="S8" i="22"/>
  <c r="Y7" i="22"/>
  <c r="Q6" i="22"/>
  <c r="AA9" i="11"/>
  <c r="M9" i="11"/>
  <c r="X8" i="11"/>
  <c r="J8" i="11"/>
  <c r="V7" i="11"/>
  <c r="H7" i="11"/>
  <c r="T6" i="11"/>
  <c r="F6" i="11"/>
  <c r="R5" i="11"/>
  <c r="AA27" i="9"/>
  <c r="M6" i="25"/>
  <c r="AA6" i="25"/>
  <c r="J12" i="8"/>
  <c r="X12" i="8"/>
  <c r="M13" i="8"/>
  <c r="AA13" i="8"/>
  <c r="P14" i="8"/>
  <c r="AD14" i="8"/>
  <c r="S15" i="8"/>
  <c r="H16" i="8"/>
  <c r="V16" i="8"/>
  <c r="K17" i="8"/>
  <c r="Y17" i="8"/>
  <c r="N18" i="8"/>
  <c r="AB18" i="8"/>
  <c r="Q19" i="8"/>
  <c r="F20" i="8"/>
  <c r="T20" i="8"/>
  <c r="I21" i="8"/>
  <c r="W21" i="8"/>
  <c r="E19" i="8"/>
  <c r="AC16" i="6"/>
  <c r="O6" i="6"/>
  <c r="D7" i="6"/>
  <c r="R7" i="6"/>
  <c r="G8" i="6"/>
  <c r="U8" i="6"/>
  <c r="J9" i="6"/>
  <c r="X9" i="6"/>
  <c r="M10" i="6"/>
  <c r="AA10" i="6"/>
  <c r="P11" i="6"/>
  <c r="F12" i="6"/>
  <c r="T12" i="6"/>
  <c r="J13" i="6"/>
  <c r="X13" i="6"/>
  <c r="N14" i="6"/>
  <c r="AB14" i="6"/>
  <c r="R15" i="6"/>
  <c r="H16" i="6"/>
  <c r="V16" i="6"/>
  <c r="L17" i="6"/>
  <c r="Z17" i="6"/>
  <c r="P18" i="6"/>
  <c r="F19" i="6"/>
  <c r="T19" i="6"/>
  <c r="J20" i="6"/>
  <c r="X20" i="6"/>
  <c r="X23" i="22"/>
  <c r="F23" i="22"/>
  <c r="S22" i="22"/>
  <c r="E22" i="22"/>
  <c r="R21" i="22"/>
  <c r="Q20" i="22"/>
  <c r="W19" i="22"/>
  <c r="AC18" i="22"/>
  <c r="O18" i="22"/>
  <c r="J16" i="22"/>
  <c r="W15" i="22"/>
  <c r="AC14" i="22"/>
  <c r="O14" i="22"/>
  <c r="U13" i="22"/>
  <c r="E6" i="25"/>
  <c r="S6" i="25"/>
  <c r="P12" i="8"/>
  <c r="AD12" i="8"/>
  <c r="S13" i="8"/>
  <c r="H14" i="8"/>
  <c r="V14" i="8"/>
  <c r="K15" i="8"/>
  <c r="Y15" i="8"/>
  <c r="N16" i="8"/>
  <c r="AB16" i="8"/>
  <c r="Q17" i="8"/>
  <c r="F18" i="8"/>
  <c r="T18" i="8"/>
  <c r="I19" i="8"/>
  <c r="W19" i="8"/>
  <c r="L20" i="8"/>
  <c r="Z20" i="8"/>
  <c r="O21" i="8"/>
  <c r="AC21" i="8"/>
  <c r="AC8" i="6"/>
  <c r="G6" i="6"/>
  <c r="U6" i="6"/>
  <c r="J7" i="6"/>
  <c r="X7" i="6"/>
  <c r="M8" i="6"/>
  <c r="AA8" i="6"/>
  <c r="P9" i="6"/>
  <c r="E10" i="6"/>
  <c r="S10" i="6"/>
  <c r="H11" i="6"/>
  <c r="V11" i="6"/>
  <c r="L12" i="6"/>
  <c r="Z12" i="6"/>
  <c r="P13" i="6"/>
  <c r="F14" i="6"/>
  <c r="T14" i="6"/>
  <c r="J15" i="6"/>
  <c r="X15" i="6"/>
  <c r="N16" i="6"/>
  <c r="AB16" i="6"/>
  <c r="R17" i="6"/>
  <c r="H18" i="6"/>
  <c r="V18" i="6"/>
  <c r="L19" i="6"/>
  <c r="Z19" i="6"/>
  <c r="P20" i="6"/>
  <c r="D14" i="6"/>
  <c r="N23" i="22"/>
  <c r="AA22" i="22"/>
  <c r="M22" i="22"/>
  <c r="Z21" i="22"/>
  <c r="L21" i="22"/>
  <c r="Y20" i="22"/>
  <c r="Q19" i="22"/>
  <c r="W18" i="22"/>
  <c r="J17" i="22"/>
  <c r="Q15" i="22"/>
  <c r="W14" i="22"/>
  <c r="AC13" i="22"/>
  <c r="O13" i="22"/>
  <c r="U12" i="22"/>
  <c r="G12" i="22"/>
  <c r="T11" i="22"/>
  <c r="F11" i="22"/>
  <c r="S10" i="22"/>
  <c r="E10" i="22"/>
  <c r="R9" i="22"/>
  <c r="X8" i="22"/>
  <c r="AD7" i="22"/>
  <c r="P7" i="22"/>
  <c r="V6" i="22"/>
  <c r="F6" i="25"/>
  <c r="T6" i="25"/>
  <c r="Q12" i="8"/>
  <c r="F13" i="8"/>
  <c r="T13" i="8"/>
  <c r="I14" i="8"/>
  <c r="W14" i="8"/>
  <c r="L15" i="8"/>
  <c r="Z15" i="8"/>
  <c r="O16" i="8"/>
  <c r="AC16" i="8"/>
  <c r="R17" i="8"/>
  <c r="G18" i="8"/>
  <c r="U18" i="8"/>
  <c r="J19" i="8"/>
  <c r="X19" i="8"/>
  <c r="M20" i="8"/>
  <c r="AA20" i="8"/>
  <c r="P21" i="8"/>
  <c r="AD21" i="8"/>
  <c r="AC9" i="6"/>
  <c r="H6" i="6"/>
  <c r="V6" i="6"/>
  <c r="K7" i="6"/>
  <c r="Y7" i="6"/>
  <c r="N8" i="6"/>
  <c r="AB8" i="6"/>
  <c r="Q9" i="6"/>
  <c r="F10" i="6"/>
  <c r="T10" i="6"/>
  <c r="I11" i="6"/>
  <c r="W11" i="6"/>
  <c r="M12" i="6"/>
  <c r="AA12" i="6"/>
  <c r="Q13" i="6"/>
  <c r="G14" i="6"/>
  <c r="U14" i="6"/>
  <c r="K15" i="6"/>
  <c r="Y15" i="6"/>
  <c r="O16" i="6"/>
  <c r="E17" i="6"/>
  <c r="S17" i="6"/>
  <c r="I18" i="6"/>
  <c r="W18" i="6"/>
  <c r="M19" i="6"/>
  <c r="AA19" i="6"/>
  <c r="Q20" i="6"/>
  <c r="D15" i="6"/>
  <c r="M23" i="22"/>
  <c r="Z22" i="22"/>
  <c r="L22" i="22"/>
  <c r="Y21" i="22"/>
  <c r="K21" i="22"/>
  <c r="X20" i="22"/>
  <c r="AD19" i="22"/>
  <c r="P19" i="22"/>
  <c r="V18" i="22"/>
  <c r="I17" i="22"/>
  <c r="AD15" i="22"/>
  <c r="P15" i="22"/>
  <c r="V14" i="22"/>
  <c r="AB13" i="22"/>
  <c r="N13" i="22"/>
  <c r="G6" i="25"/>
  <c r="U6" i="25"/>
  <c r="R12" i="8"/>
  <c r="G13" i="8"/>
  <c r="U13" i="8"/>
  <c r="J14" i="8"/>
  <c r="X14" i="8"/>
  <c r="M15" i="8"/>
  <c r="AA15" i="8"/>
  <c r="P16" i="8"/>
  <c r="AD16" i="8"/>
  <c r="S17" i="8"/>
  <c r="H18" i="8"/>
  <c r="V18" i="8"/>
  <c r="K19" i="8"/>
  <c r="Y19" i="8"/>
  <c r="N20" i="8"/>
  <c r="AB20" i="8"/>
  <c r="Q21" i="8"/>
  <c r="E13" i="8"/>
  <c r="AC10" i="6"/>
  <c r="I6" i="6"/>
  <c r="W6" i="6"/>
  <c r="L7" i="6"/>
  <c r="Z7" i="6"/>
  <c r="O8" i="6"/>
  <c r="D9" i="6"/>
  <c r="R9" i="6"/>
  <c r="G10" i="6"/>
  <c r="U10" i="6"/>
  <c r="J11" i="6"/>
  <c r="X11" i="6"/>
  <c r="N12" i="6"/>
  <c r="AB12" i="6"/>
  <c r="R13" i="6"/>
  <c r="H14" i="6"/>
  <c r="V14" i="6"/>
  <c r="L15" i="6"/>
  <c r="Z15" i="6"/>
  <c r="P16" i="6"/>
  <c r="F17" i="6"/>
  <c r="T17" i="6"/>
  <c r="J18" i="6"/>
  <c r="X18" i="6"/>
  <c r="N19" i="6"/>
  <c r="AB19" i="6"/>
  <c r="R20" i="6"/>
  <c r="D16" i="6"/>
  <c r="L23" i="22"/>
  <c r="Y22" i="22"/>
  <c r="K22" i="22"/>
  <c r="X21" i="22"/>
  <c r="J21" i="22"/>
  <c r="W20" i="22"/>
  <c r="AC19" i="22"/>
  <c r="O19" i="22"/>
  <c r="U18" i="22"/>
  <c r="H17" i="22"/>
  <c r="AC15" i="22"/>
  <c r="O15" i="22"/>
  <c r="U14" i="22"/>
  <c r="AA13" i="22"/>
  <c r="M13" i="22"/>
  <c r="S12" i="22"/>
  <c r="H6" i="8"/>
  <c r="V6" i="8"/>
  <c r="J7" i="8"/>
  <c r="X7" i="8"/>
  <c r="L8" i="8"/>
  <c r="Z8" i="8"/>
  <c r="N9" i="8"/>
  <c r="AB9" i="8"/>
  <c r="P10" i="8"/>
  <c r="AD10" i="8"/>
  <c r="R11" i="8"/>
  <c r="O25" i="8"/>
  <c r="P31" i="8"/>
  <c r="AD31" i="8"/>
  <c r="R32" i="8"/>
  <c r="F33" i="8"/>
  <c r="T33" i="8"/>
  <c r="H34" i="8"/>
  <c r="V34" i="8"/>
  <c r="J35" i="8"/>
  <c r="X35" i="8"/>
  <c r="L36" i="8"/>
  <c r="Z36" i="8"/>
  <c r="D6" i="9"/>
  <c r="R6" i="9"/>
  <c r="E7" i="9"/>
  <c r="S7" i="9"/>
  <c r="F8" i="9"/>
  <c r="T8" i="9"/>
  <c r="G9" i="9"/>
  <c r="U9" i="9"/>
  <c r="H10" i="9"/>
  <c r="V10" i="9"/>
  <c r="J18" i="9"/>
  <c r="X18" i="9"/>
  <c r="K19" i="9"/>
  <c r="Y19" i="9"/>
  <c r="M20" i="9"/>
  <c r="AA20" i="9"/>
  <c r="O21" i="9"/>
  <c r="AC21" i="9"/>
  <c r="Q22" i="9"/>
  <c r="E23" i="9"/>
  <c r="S23" i="9"/>
  <c r="G24" i="9"/>
  <c r="U24" i="9"/>
  <c r="I25" i="9"/>
  <c r="W25" i="9"/>
  <c r="K26" i="9"/>
  <c r="Y26" i="9"/>
  <c r="M27" i="9"/>
  <c r="AB27" i="9"/>
  <c r="E5" i="11"/>
  <c r="T5" i="11"/>
  <c r="I6" i="11"/>
  <c r="X6" i="11"/>
  <c r="M7" i="11"/>
  <c r="AB7" i="11"/>
  <c r="Q8" i="11"/>
  <c r="G9" i="11"/>
  <c r="V9" i="11"/>
  <c r="M6" i="22"/>
  <c r="AC6" i="22"/>
  <c r="X7" i="22"/>
  <c r="U8" i="22"/>
  <c r="Q9" i="22"/>
  <c r="G10" i="22"/>
  <c r="W10" i="22"/>
  <c r="L11" i="22"/>
  <c r="AB11" i="22"/>
  <c r="R12" i="22"/>
  <c r="R13" i="22"/>
  <c r="S14" i="22"/>
  <c r="U15" i="22"/>
  <c r="F17" i="22"/>
  <c r="AA18" i="22"/>
  <c r="AB19" i="22"/>
  <c r="AC20" i="22"/>
  <c r="V21" i="22"/>
  <c r="Q22" i="22"/>
  <c r="K23" i="22"/>
  <c r="V23" i="22"/>
  <c r="W20" i="6"/>
  <c r="X19" i="6"/>
  <c r="AB18" i="6"/>
  <c r="E18" i="6"/>
  <c r="H17" i="6"/>
  <c r="J16" i="6"/>
  <c r="M15" i="6"/>
  <c r="O14" i="6"/>
  <c r="O13" i="6"/>
  <c r="S12" i="6"/>
  <c r="T11" i="6"/>
  <c r="Y10" i="6"/>
  <c r="AA9" i="6"/>
  <c r="F9" i="6"/>
  <c r="I8" i="6"/>
  <c r="M7" i="6"/>
  <c r="P6" i="6"/>
  <c r="AC7" i="6"/>
  <c r="V21" i="8"/>
  <c r="X20" i="8"/>
  <c r="AC19" i="8"/>
  <c r="F19" i="8"/>
  <c r="J18" i="8"/>
  <c r="M17" i="8"/>
  <c r="Q16" i="8"/>
  <c r="T15" i="8"/>
  <c r="U14" i="8"/>
  <c r="Z13" i="8"/>
  <c r="AB12" i="8"/>
  <c r="H12" i="8"/>
  <c r="P6" i="25"/>
  <c r="AC11" i="9"/>
  <c r="N28" i="6"/>
  <c r="S28" i="6"/>
  <c r="X28" i="6"/>
  <c r="I28" i="6"/>
  <c r="D28" i="6"/>
  <c r="D11" i="9"/>
  <c r="AB5" i="25"/>
  <c r="W5" i="25"/>
  <c r="I10" i="11"/>
  <c r="I11" i="11"/>
  <c r="AC23" i="22"/>
  <c r="X11" i="11"/>
  <c r="AD23" i="22"/>
  <c r="N12" i="11"/>
  <c r="S12" i="11"/>
  <c r="S10" i="11"/>
  <c r="S23" i="22"/>
  <c r="T23" i="22"/>
  <c r="U23" i="22"/>
  <c r="E6" i="23"/>
  <c r="E15" i="23" s="1"/>
  <c r="F22" i="23"/>
  <c r="E5" i="23"/>
  <c r="P22" i="23"/>
  <c r="O6" i="23"/>
  <c r="O15" i="23" s="1"/>
  <c r="O5" i="23"/>
  <c r="N6" i="23"/>
  <c r="N15" i="23" s="1"/>
  <c r="N5" i="23"/>
  <c r="D5" i="23"/>
  <c r="I5" i="23"/>
  <c r="J22" i="23"/>
  <c r="M14" i="23"/>
  <c r="J6" i="23" l="1"/>
  <c r="J15" i="23" s="1"/>
  <c r="K22" i="23"/>
  <c r="J5" i="23"/>
  <c r="I4" i="23"/>
  <c r="I13" i="23" s="1"/>
  <c r="I14" i="23"/>
  <c r="D14" i="23"/>
  <c r="D13" i="23" s="1"/>
  <c r="D4" i="23"/>
  <c r="N4" i="23"/>
  <c r="N13" i="23" s="1"/>
  <c r="N14" i="23"/>
  <c r="O14" i="23"/>
  <c r="O4" i="23"/>
  <c r="O13" i="23" s="1"/>
  <c r="E14" i="23"/>
  <c r="E13" i="23" s="1"/>
  <c r="E4" i="23"/>
  <c r="F6" i="23"/>
  <c r="F15" i="23" s="1"/>
  <c r="G22" i="23"/>
  <c r="F5" i="23"/>
  <c r="P6" i="23"/>
  <c r="P15" i="23" s="1"/>
  <c r="P5" i="23"/>
  <c r="Q22" i="23"/>
  <c r="P14" i="23" l="1"/>
  <c r="P4" i="23"/>
  <c r="P13" i="23" s="1"/>
  <c r="Q6" i="23"/>
  <c r="Q15" i="23" s="1"/>
  <c r="Q5" i="23"/>
  <c r="J4" i="23"/>
  <c r="J13" i="23" s="1"/>
  <c r="J14" i="23"/>
  <c r="F4" i="23"/>
  <c r="F14" i="23"/>
  <c r="F13" i="23" s="1"/>
  <c r="L22" i="23"/>
  <c r="K5" i="23"/>
  <c r="K6" i="23"/>
  <c r="K15" i="23" s="1"/>
  <c r="G5" i="23"/>
  <c r="G6" i="23"/>
  <c r="G15" i="23" s="1"/>
  <c r="L5" i="23" l="1"/>
  <c r="L6" i="23"/>
  <c r="L15" i="23" s="1"/>
  <c r="G4" i="23"/>
  <c r="G13" i="23" s="1"/>
  <c r="G14" i="23"/>
  <c r="K4" i="23"/>
  <c r="K13" i="23" s="1"/>
  <c r="K14" i="23"/>
  <c r="Q14" i="23"/>
  <c r="Q4" i="23"/>
  <c r="Q13" i="23" s="1"/>
  <c r="L4" i="23" l="1"/>
  <c r="L13" i="23" s="1"/>
  <c r="L14" i="23"/>
</calcChain>
</file>

<file path=xl/sharedStrings.xml><?xml version="1.0" encoding="utf-8"?>
<sst xmlns="http://schemas.openxmlformats.org/spreadsheetml/2006/main" count="1050" uniqueCount="301">
  <si>
    <t>Datenkatalog Preisszenarien</t>
  </si>
  <si>
    <t>Autorinnen und Autoren:</t>
  </si>
  <si>
    <t>Sinja Rostalski, Moritz Zöphel,  Dr. Anne Berner</t>
  </si>
  <si>
    <t>Haftungsausschluss:</t>
  </si>
  <si>
    <r>
      <rPr>
        <sz val="11"/>
        <color rgb="FF000000"/>
        <rFont val="Lexend Deca Regular"/>
      </rPr>
      <t>Die in diesem Datenkatalog</t>
    </r>
    <r>
      <rPr>
        <sz val="11"/>
        <color rgb="FFFF0000"/>
        <rFont val="Lexend Deca Regular"/>
      </rPr>
      <t xml:space="preserve"> </t>
    </r>
    <r>
      <rPr>
        <sz val="11"/>
        <color rgb="FF000000"/>
        <rFont val="Lexend Deca Regular"/>
      </rPr>
      <t>enthaltenen Informationen, Daten und technischen Angaben wurden mit größtmöglicher Sorgfalt zusammengestellt. Dennoch kann keine Gewähr für die Richtigkeit, Vollständigkeit, Aktualität oder Anwendbarkeit der Inhalte übernommen werden.
Die Herausgeber übernehmen keine Haftung für direkte oder indirekte Schäden, die aus der Nutzung der oder dem Vertrauen auf die Inhalte dieses Katalogs entstehen.
Alle Nutzerinnen und Nutzer sind angehalten, die im Katalog genannten Daten im konkreten Anwendungsfall eigenverantwortlich zu prüfen.</t>
    </r>
  </si>
  <si>
    <t>Stand:</t>
  </si>
  <si>
    <t>aktuell: erste Version – 06/2026</t>
  </si>
  <si>
    <t>Bitte zitieren als:</t>
  </si>
  <si>
    <t>Bei Interesse und Rückfagen wenden Sie sich gerne an uns:</t>
  </si>
  <si>
    <t>Deutsche Energie-Agentur GmbH (dena)</t>
  </si>
  <si>
    <t>Chausseestraße128 a</t>
  </si>
  <si>
    <t>10115 Berlin</t>
  </si>
  <si>
    <t>Inhaltsverzeichnis</t>
  </si>
  <si>
    <t>Übersicht</t>
  </si>
  <si>
    <t>Dashboard</t>
  </si>
  <si>
    <t>Preisdaten</t>
  </si>
  <si>
    <t>Tabelle 1</t>
  </si>
  <si>
    <t>Erdgas und Methan</t>
  </si>
  <si>
    <t>Tabelle 2</t>
  </si>
  <si>
    <t>Strom</t>
  </si>
  <si>
    <t>Tabelle 3</t>
  </si>
  <si>
    <t>Geizöl und Erdölprodukte</t>
  </si>
  <si>
    <t>Tabelle 4</t>
  </si>
  <si>
    <t>Biomasse</t>
  </si>
  <si>
    <t>Tabelle 5</t>
  </si>
  <si>
    <t>Fernwärme</t>
  </si>
  <si>
    <t>Tabelle 6</t>
  </si>
  <si>
    <t>Wasserstoff</t>
  </si>
  <si>
    <t>Tabelle 7</t>
  </si>
  <si>
    <t>EU-ETS-2</t>
  </si>
  <si>
    <t>Anhang</t>
  </si>
  <si>
    <t>A1</t>
  </si>
  <si>
    <t>Harmonisierter Verbraucherpreisindex</t>
  </si>
  <si>
    <t>A2</t>
  </si>
  <si>
    <t>Rohdaten und Quellen</t>
  </si>
  <si>
    <t>Gaspreise</t>
  </si>
  <si>
    <t>Strompreise</t>
  </si>
  <si>
    <t>Ölpreise</t>
  </si>
  <si>
    <t>Biomassepreise</t>
  </si>
  <si>
    <t>Fernwärmepreise</t>
  </si>
  <si>
    <t>Wasserstoffpreise</t>
  </si>
  <si>
    <t>EU ETS 2</t>
  </si>
  <si>
    <t>zum Inhalt</t>
  </si>
  <si>
    <t>Erdgaspreis</t>
  </si>
  <si>
    <t>Szenario</t>
  </si>
  <si>
    <t>Einheit</t>
  </si>
  <si>
    <t>Anmerkung</t>
  </si>
  <si>
    <t>UBA-Projektionsbericht (2026)</t>
  </si>
  <si>
    <t>Erdgas Haushalte (20-200GJ)</t>
  </si>
  <si>
    <t>EUR2023/MWh</t>
  </si>
  <si>
    <t xml:space="preserve">     davon  Beschaffung und Vertrieb</t>
  </si>
  <si>
    <t xml:space="preserve">     davon  CO2-Preisaufschlag</t>
  </si>
  <si>
    <t xml:space="preserve">     davon  Energiesteuer/Konzessionsabgabe/Gasspeicherumlage </t>
  </si>
  <si>
    <t xml:space="preserve">     davon  Netzentgelte</t>
  </si>
  <si>
    <t xml:space="preserve">     davon  MWST</t>
  </si>
  <si>
    <t>Erdgas Industrie I3 (10.000-100.000 GJ) - Endverbraucherpreis</t>
  </si>
  <si>
    <t xml:space="preserve">     davon Beschaffung und Vertrieb</t>
  </si>
  <si>
    <t xml:space="preserve">     davon CO2-Preisaufschlag</t>
  </si>
  <si>
    <t xml:space="preserve">    davon Energiesteuer, Konzessionsabgabe, Gasspeicherumlage</t>
  </si>
  <si>
    <t xml:space="preserve">     davon Netzentgelte</t>
  </si>
  <si>
    <t>Erdgas Industrie I6 (&gt; 4.000.000 GJ) - Endverbraucherpreis</t>
  </si>
  <si>
    <t xml:space="preserve">     davon Energiesteuer, Konzessionsabgabe, Gasspeicherumlage</t>
  </si>
  <si>
    <t>Agora-KN45 (2024)</t>
  </si>
  <si>
    <t>Erdgas Haushalte</t>
  </si>
  <si>
    <t xml:space="preserve">     davon  Beschaffung</t>
  </si>
  <si>
    <t xml:space="preserve">     davon  Netzentgelt, Messung, Messstellenbetrieb, Vertrieb, Gasspeicherumlage </t>
  </si>
  <si>
    <t xml:space="preserve">     davon  Energiesteuer</t>
  </si>
  <si>
    <t xml:space="preserve">     davon  CO2-Preis</t>
  </si>
  <si>
    <t xml:space="preserve">     davon  Umsatzsteuer</t>
  </si>
  <si>
    <t>BMWE-Langfristszenarien (2024)</t>
  </si>
  <si>
    <t>Gaspreis (O45-Strom)</t>
  </si>
  <si>
    <t>Ariadne-Report (2025)</t>
  </si>
  <si>
    <t>Haushalte</t>
  </si>
  <si>
    <t>inkl CO₂-Preis</t>
  </si>
  <si>
    <t>Biomethanpreis</t>
  </si>
  <si>
    <t>UBA-Projektionsbericht (2025)</t>
  </si>
  <si>
    <t>Biomethan - Endverbraucherpreis inkl. MwSt.</t>
  </si>
  <si>
    <t xml:space="preserve">EUR2023/MWh </t>
  </si>
  <si>
    <t>Strompreis</t>
  </si>
  <si>
    <t>N/E</t>
  </si>
  <si>
    <t>Haushalte Endverbraucherpreis inkl. MwSt.</t>
  </si>
  <si>
    <t xml:space="preserve">     davon Konzessionsabgabe</t>
  </si>
  <si>
    <t xml:space="preserve">     davon Sonstige Umlagen</t>
  </si>
  <si>
    <t xml:space="preserve">     davon MwSt.</t>
  </si>
  <si>
    <t>Industrie (500 - 2000 MWh p.a.)  Endverbraucherpreis</t>
  </si>
  <si>
    <t xml:space="preserve">     davon Industrie C 500 - 2000 MWh - Netzentgelte</t>
  </si>
  <si>
    <t xml:space="preserve">     davon Industrie C 500 - 2000 MWh - Stromsteuer und Konzessionsabgabe</t>
  </si>
  <si>
    <t xml:space="preserve">     davon Industrie C 500 - 2000 MWh - Sonstige Umlagen</t>
  </si>
  <si>
    <t>Industrie (70.000 - 150.000 MWh p.a.) - Endverbraucherpreis</t>
  </si>
  <si>
    <t xml:space="preserve">     davon Stromsteuer und Konzessionsabgabe</t>
  </si>
  <si>
    <t>Ariadne-Report Indikation (2025)</t>
  </si>
  <si>
    <t>inkl. CO₂-Preis</t>
  </si>
  <si>
    <t>Ariadne-Report PyPSA (2025)</t>
  </si>
  <si>
    <t xml:space="preserve">Endkundenpreis </t>
  </si>
  <si>
    <t>Normaltarif</t>
  </si>
  <si>
    <t>Strompreis Wärmepumpentarif</t>
  </si>
  <si>
    <t>Haushalte Wärmepumpen-Tarif - Endverbraucherpreis inkl. MwSt.</t>
  </si>
  <si>
    <t>Haushalte Wärmepumpen-Tarif</t>
  </si>
  <si>
    <t>Wärmepumpen-Tarif</t>
  </si>
  <si>
    <t>Heizölpreis</t>
  </si>
  <si>
    <t>Heizöl  - Endverbraucherpreis  mit MwSt.</t>
  </si>
  <si>
    <t>EUR2023/Liter</t>
  </si>
  <si>
    <t xml:space="preserve">   davon Beschaffung und Vertrieb</t>
  </si>
  <si>
    <t xml:space="preserve">   davon CO2-Preisaufschlag</t>
  </si>
  <si>
    <t xml:space="preserve">   davon Energiesteuer</t>
  </si>
  <si>
    <t xml:space="preserve">   davon MwSt.</t>
  </si>
  <si>
    <t>Haushalte - hohe Nachfrage</t>
  </si>
  <si>
    <t>Haushalte und GHD</t>
  </si>
  <si>
    <t>Agora KN45 (2024)</t>
  </si>
  <si>
    <t>Erdölprodukte</t>
  </si>
  <si>
    <t>Erdölprodukte - Diesel - Endverbraucherpreis mit MwSt.</t>
  </si>
  <si>
    <t>Erdölprodukte - Super - Endverbraucherpreis inkl. MwSt. - Gesamt</t>
  </si>
  <si>
    <t>Holzpellets - Endverbraucherpreis inkl. MwSt.</t>
  </si>
  <si>
    <t>Scheitholz - Endverbraucherpreis inkl. MwSt.</t>
  </si>
  <si>
    <t>Hackschnitzel WG 20 - Endverbraucherpreis inkl. MwSt.</t>
  </si>
  <si>
    <t>Hackschnitzel WG 35 - Endverbraucherpreis inkl. MwSt.</t>
  </si>
  <si>
    <t>Hackschnitzel</t>
  </si>
  <si>
    <t>Scheitholz</t>
  </si>
  <si>
    <t>Fernwärme - Endverbraucher</t>
  </si>
  <si>
    <t>Agora-WN (2024)</t>
  </si>
  <si>
    <t>Großberg: ohne Förderung</t>
  </si>
  <si>
    <t>Mittelberg: ohne Förderung</t>
  </si>
  <si>
    <t>Landberg: ohne Förderung</t>
  </si>
  <si>
    <t>Wasserstoffpreis</t>
  </si>
  <si>
    <t>Wasserstoff grün Haushalt - Endverbraucherpreis inkl. MwSt.</t>
  </si>
  <si>
    <t xml:space="preserve">   davon Netzentgelte</t>
  </si>
  <si>
    <t>Wasserstoff grün Tankstelle - Endverbraucherpreis</t>
  </si>
  <si>
    <t xml:space="preserve">   davon Netzentgelte und Tankstellenbetrieb</t>
  </si>
  <si>
    <t>Wasserstoff grün industrieller Großverbraucher - Endverbraucherpreis</t>
  </si>
  <si>
    <t>Wasserstoff grün industrieller Großverbraucher - Endverbraucherpreis lokale Produktion</t>
  </si>
  <si>
    <t>Wasserstoff grün industrieller Großverbraucher - Endverbraucherpreis Import H2 Global</t>
  </si>
  <si>
    <t>Wasserstoff blau industrieller Großverbraucher - Endverbraucherpreis</t>
  </si>
  <si>
    <t>Wasserstoff grau Tankstelle - Endverbraucherpreis</t>
  </si>
  <si>
    <t>EU-ETS-2-Preis</t>
  </si>
  <si>
    <t>EUR2023/t CO2</t>
  </si>
  <si>
    <t>EUR2023/t CO3</t>
  </si>
  <si>
    <t>Eurostat (2026) Harmonisierter Verbraucherpreisindex - ECOICOP ver.2 - Index und Veränderungsrate, Jährliche Daten (Online-Datencode: prc_hicp_ainr), abgerufen am 17. September 2026</t>
  </si>
  <si>
    <t>Link: https://ec.europa.eu/eurostat/databrowser/view/prc_hicp_ainr/default/table?lang=en&amp;category=prc.prc_hicp.prc_hicp_ecoicop2</t>
  </si>
  <si>
    <t>Jahresdurchschnittsindex (2025=100)</t>
  </si>
  <si>
    <t>Umrechnungsfaktor zu EUR2023</t>
  </si>
  <si>
    <t>Zentrale Rohdatenablage: Werte exakt wie in der Quelle (Originalpreisstand). Alle Auswertungsblätter greifen per Formel hierauf zu; die Umrechnung auf den Zielpreisstand erfolgt über die Faktoren im Blatt A1_Inflation.</t>
  </si>
  <si>
    <t>Energieträger</t>
  </si>
  <si>
    <t>Quelle</t>
  </si>
  <si>
    <t>Bezeichnung</t>
  </si>
  <si>
    <t>Maßeinheit</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</si>
  <si>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</si>
  <si>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</si>
  <si>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</si>
  <si>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</si>
  <si>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</si>
  <si>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</si>
  <si>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</si>
  <si>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</si>
  <si>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</si>
  <si>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</si>
  <si>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</si>
  <si>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</si>
  <si>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</si>
  <si>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</si>
  <si>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</si>
  <si>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</si>
  <si>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</si>
  <si>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</si>
  <si>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</si>
  <si>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</si>
  <si>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</si>
  <si>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</si>
  <si>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</si>
  <si>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</si>
  <si>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</si>
  <si>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</si>
  <si>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Quellen</t>
  </si>
  <si>
    <t>Gas</t>
  </si>
  <si>
    <t>Erdgas Haushalte (20-200 GJ) - Endverbraucherpreis inkl. MwSt.</t>
  </si>
  <si>
    <t>EUR2024/MWh</t>
  </si>
  <si>
    <t>https://www.umweltbundesamt.de/publikationen/rahmendaten-endverbrauchspreise-fur-die</t>
  </si>
  <si>
    <t xml:space="preserve">     davon Erdgas Haushalte (20-200 GJ) - Beschaffung und Vertrieb</t>
  </si>
  <si>
    <t xml:space="preserve">     davon Erdgas Haushalte (20-200 GJ) - CO2-Preisaufschlag</t>
  </si>
  <si>
    <t xml:space="preserve">     davon Erdgas Haushalte (20-200 GJ) - Energiesteuer, Konzessionsabgabe, Gasspeicherumlage</t>
  </si>
  <si>
    <t xml:space="preserve">     davon Erdgas Haushalte (20-200 GJ) - Netzentgelte</t>
  </si>
  <si>
    <t xml:space="preserve">     davon Erdgas Haushalte (20-200 GJ) - MwSt.</t>
  </si>
  <si>
    <t xml:space="preserve">     davon Erdgas Industrie I3 (10.000-100.000 GJ) - Beschaffung und Vertrieb</t>
  </si>
  <si>
    <t xml:space="preserve">     davon Erdgas Industrie I3 (10.000-100.000 GJ) - CO2-Preisaufschlag</t>
  </si>
  <si>
    <t xml:space="preserve">     davon Erdgas Industrie I3 (10.000-100.000 GJ) - Energiesteuer, Konzessionsabgabe, Gasspeicherumlage</t>
  </si>
  <si>
    <t xml:space="preserve">     davon Erdgas Industrie I3 (10.000-100.000 GJ) - Netzentgelte</t>
  </si>
  <si>
    <t xml:space="preserve">     davon Erdgas Industrie I6 (&gt; 4.000.000 GJ) - Beschaffung und Vertrieb</t>
  </si>
  <si>
    <t xml:space="preserve">     davon Erdgas Industrie I6 (&gt; 4.000.000 GJ) - Energiesteuer, Konzessionsabgabe, Gasspeicherumlage</t>
  </si>
  <si>
    <t xml:space="preserve">     davon Erdgas Industrie I6 (&gt; 4.000.000 GJ) - Netzentgelte</t>
  </si>
  <si>
    <t>Erdgas - Endverbraucher</t>
  </si>
  <si>
    <t>EUR2018/MWh</t>
  </si>
  <si>
    <t>https://langfristszenarien.de/enertile-explorer-wAssets/docs/20240924_Gebaeudebericht.pdf</t>
  </si>
  <si>
    <t>Ariadne (KN2045_Mix)</t>
  </si>
  <si>
    <t>EUR2020/GJ</t>
  </si>
  <si>
    <t>https://openenergyplatform.org/database/tables/agora_knde_2024_jaehrlich</t>
  </si>
  <si>
    <t xml:space="preserve">     davon Biomethan - Beschaffung und Vertrieb</t>
  </si>
  <si>
    <t xml:space="preserve">     davon Biomethan - Netzentgelte</t>
  </si>
  <si>
    <t xml:space="preserve">     davon Biomethan - MwSt.</t>
  </si>
  <si>
    <t>https://datacube.uba.de/vis?fs%5b0%5d=Themen,0%7CKlima%23CLIMATE%23&amp;pg=0&amp;fc=Themen&amp;bp=true&amp;snb=17&amp;vw=tb&amp;df%5bds%5d=ds-dc-release&amp;df%5bid%5d=DF_CROSS_PROJECTION_REPORT_BASIC_26&amp;df%5bag%5d=UBA&amp;df%5bvs%5d=1.0&amp;dq=.A....&amp;pd=,2050&amp;to%5bTIME_PERIOD%5d=false</t>
  </si>
  <si>
    <t xml:space="preserve">      davon Netzentgelte</t>
  </si>
  <si>
    <t>Erdgas - Haushalte</t>
  </si>
  <si>
    <t>Cent2023/kWh</t>
  </si>
  <si>
    <t>https://www.agora-energiewende.de/publikationen/klimaneutrales-deutschland-studie</t>
  </si>
  <si>
    <t>Strompreis Haushalte (2.500-5.000 kWh) - Endverbraucherpreis inkl. MwSt.</t>
  </si>
  <si>
    <t>Cent2024/kWh</t>
  </si>
  <si>
    <t xml:space="preserve">     davon Haushalte - Beschaffung und Vertrieb</t>
  </si>
  <si>
    <t xml:space="preserve">     davon Haushalte - Netzentgelte</t>
  </si>
  <si>
    <t xml:space="preserve">     davon Haushalte - Konzessionsabgabe</t>
  </si>
  <si>
    <t xml:space="preserve">     davon Haushalte - Sonstige Umlagen</t>
  </si>
  <si>
    <t xml:space="preserve">     davon Haushalte - MwSt.</t>
  </si>
  <si>
    <t xml:space="preserve">     davon Wärmepumpen-Tarif - Beschaffung und Vertrieb</t>
  </si>
  <si>
    <t xml:space="preserve">     davon Wärmepumpen-Tarif - Netzentgelte</t>
  </si>
  <si>
    <t xml:space="preserve">     davon Wärmepumpen-Tarif - Konzessionsabgabe</t>
  </si>
  <si>
    <t xml:space="preserve">     davon Wärmepumpen-Tarif - Sonstige Umlagen</t>
  </si>
  <si>
    <t xml:space="preserve">     davon Wärmepumpen-Tarif - MwSt.</t>
  </si>
  <si>
    <t>https://explorer.ariadneprojekt.de/</t>
  </si>
  <si>
    <t>Haushalte (Strom für Wärme)</t>
  </si>
  <si>
    <t>Kommerzieller Sektor</t>
  </si>
  <si>
    <t>Kommerzieller Sektor; Wärme</t>
  </si>
  <si>
    <t>Ariadne PyPSA (KN2045_Mix)</t>
  </si>
  <si>
    <t>Endkundenpreis Strom - Haushalte</t>
  </si>
  <si>
    <t>Cent2022/kWh</t>
  </si>
  <si>
    <t>Endkundenpreis Strom - Haushalte, WP-Tarif</t>
  </si>
  <si>
    <t>EUR2018/kWh</t>
  </si>
  <si>
    <t>Wärmepumpentarif</t>
  </si>
  <si>
    <t>Öl</t>
  </si>
  <si>
    <t>Erdölprodukte - Diesel - Endverbraucherpreis inkl. MwSt.</t>
  </si>
  <si>
    <t>EUR2024/l</t>
  </si>
  <si>
    <t xml:space="preserve">     davon Diesel - Beschaffung und Vertrieb</t>
  </si>
  <si>
    <t xml:space="preserve">     davon Diesel - CO2-Preisaufschlag</t>
  </si>
  <si>
    <t xml:space="preserve">     davon Diesel - Energiesteuer</t>
  </si>
  <si>
    <t xml:space="preserve">     davon Diesel - MwSt.</t>
  </si>
  <si>
    <t>Erdölprodukte - Super - Endverbraucherpreis inkl. MwSt.</t>
  </si>
  <si>
    <t xml:space="preserve">     davon Super - Beschaffung und Vertrieb</t>
  </si>
  <si>
    <t xml:space="preserve">     davon Super - CO2-Preisaufschlag</t>
  </si>
  <si>
    <t xml:space="preserve">     davon Super - Energiesteuer</t>
  </si>
  <si>
    <t xml:space="preserve">     davon Super - MwSt.</t>
  </si>
  <si>
    <t>Erdölprodukte - Heizöl - Endverbraucherpreis inkl. MwSt.</t>
  </si>
  <si>
    <t xml:space="preserve">     davon Heizöl - Beschaffung und Vertrieb</t>
  </si>
  <si>
    <t xml:space="preserve">     davon Heizöl - CO2-Preisaufschlag</t>
  </si>
  <si>
    <t xml:space="preserve">     davon Heizöl - Energiesteuer</t>
  </si>
  <si>
    <t xml:space="preserve">     davon Heizöl - MwSt.</t>
  </si>
  <si>
    <t>Öl - Endverbraucher</t>
  </si>
  <si>
    <t>Hackschnitzel - Endverbraucherpreis inkl. MwSt.</t>
  </si>
  <si>
    <t>Fernwärme - Endverbraucherpreis ohne MwSt.</t>
  </si>
  <si>
    <t>Wärmenetze: klimaneutral, wirtschaftlich und bezahlbar</t>
  </si>
  <si>
    <t xml:space="preserve">     davon H2 grün Haushalt - Beschaffung und Vertrieb</t>
  </si>
  <si>
    <t xml:space="preserve">     davon H2 grün Haushalt - Netzentgelte</t>
  </si>
  <si>
    <t xml:space="preserve">     davon H2 grün Haushalt - MwSt.</t>
  </si>
  <si>
    <t xml:space="preserve">     davon H2 grün Tankstelle - Beschaffung und Vertrieb</t>
  </si>
  <si>
    <t xml:space="preserve">     davon H2 grün Tankstelle - Netzentgelte und Tankstellenbetrieb</t>
  </si>
  <si>
    <t xml:space="preserve">     davon H2 grün Großverbraucher - Beschaffung und Vertrieb</t>
  </si>
  <si>
    <t xml:space="preserve">     davon H2 grün Großverbraucher - Netzentgelte</t>
  </si>
  <si>
    <t>Wasserstoff grün Großverbraucher - Endverbraucherpreis lokale Produktion</t>
  </si>
  <si>
    <t>Wasserstoff grün Großverbraucher - Endverbraucherpreis Import H2 Global</t>
  </si>
  <si>
    <t xml:space="preserve">     davon H2 blau Großverbraucher - Beschaffung und Vertrieb</t>
  </si>
  <si>
    <t xml:space="preserve">     davon H2 blau Großverbraucher - Netzentgelte</t>
  </si>
  <si>
    <t xml:space="preserve">     davon H2 grau Tankstelle - Beschaffung und Vertrieb</t>
  </si>
  <si>
    <t xml:space="preserve">     davon H2 grau Tankstelle - Netzentgelte und Tankstellenbetrieb</t>
  </si>
  <si>
    <t>Kommerziell</t>
  </si>
  <si>
    <t>Industrie</t>
  </si>
  <si>
    <t>Sekundärenergie</t>
  </si>
  <si>
    <t>·  Industrie C 500 - 2000 MWh - Endverbraucherpreis</t>
  </si>
  <si>
    <t>·  ·  Industrie C 500 - 2000 MWh - Beschaffung und Vertrieb</t>
  </si>
  <si>
    <t>·  ·  Industrie C 500 - 2000 MWh - Netzentgelte</t>
  </si>
  <si>
    <t>·  ·  Industrie C 500 - 2000 MWh - Stromsteuer und Konzessionsabgabe</t>
  </si>
  <si>
    <t>·  ·  Industrie C 500 - 2000 MWh - Sonstige Umlagen</t>
  </si>
  <si>
    <t>·  Industrie 70.000 -150.000 MWh - Endverbraucherpreis</t>
  </si>
  <si>
    <t>·  ·  Industrie 70.000 -150.000 MWh - Beschaffung und Vertrieb</t>
  </si>
  <si>
    <t>·  ·  Industrie 70.000 -150.000 MWh - Netzentgelte</t>
  </si>
  <si>
    <t>·  ·  Industrie 70.000 -150.000 MWh - Stromsteuer und Konzessionsabgabe</t>
  </si>
  <si>
    <t>·  ·  Industrie 70.000 -150.000 MWh - Sonstige Umlagen</t>
  </si>
  <si>
    <t>Heizöl</t>
  </si>
  <si>
    <t>Cent2022/l</t>
  </si>
  <si>
    <t>EU ETS</t>
  </si>
  <si>
    <t>CO2 Preis EU ETS</t>
  </si>
  <si>
    <t>EUR2020/t CO2</t>
  </si>
  <si>
    <t>CO2 Preis EU ETS 2</t>
  </si>
  <si>
    <t>EUR2024/EUA</t>
  </si>
  <si>
    <t>https://datacube.uba.de/vis?lc=de&amp;tm=endverbraucherpreise&amp;pg=0&amp;snb=2&amp;df[ds]=ds-dc-release&amp;df[id]=DF_CROSS_PROJECTION_REPORT_BASIC_26&amp;df[ag]=UBA&amp;df[vs]=1.0&amp;dq=.A....&amp;pd=,2050&amp;to[TIME_PERIOD]=false&amp;vw=tb</t>
  </si>
  <si>
    <t>Euro2022/t CO2</t>
  </si>
  <si>
    <t>https://www.agora-energiewende.de/publikationen/klimaneutrales-deutschland-2045-1</t>
  </si>
  <si>
    <t>EUR2018/t CO2</t>
  </si>
  <si>
    <t>https://langfristszenarien.de/enertile-explorer-wAssets/docs/LFS3-O45-Rahmendaten.pdf</t>
  </si>
  <si>
    <t>dena-Biomethan</t>
  </si>
  <si>
    <t>Strompreisszenarien</t>
  </si>
  <si>
    <t>Max</t>
  </si>
  <si>
    <t>Min</t>
  </si>
  <si>
    <t>Strompreis (Median)</t>
  </si>
  <si>
    <t>Biomethan-Preis dena</t>
  </si>
  <si>
    <t>min</t>
  </si>
  <si>
    <t>Gaspreis (Median)</t>
  </si>
  <si>
    <t>max</t>
  </si>
  <si>
    <t>Biomethan-Preis</t>
  </si>
  <si>
    <t>Ariadne Report (2025)</t>
  </si>
  <si>
    <t>Langfristszenarien (2024)</t>
  </si>
  <si>
    <t>Projektionsbericht (2026)</t>
  </si>
  <si>
    <t>Verhältnis</t>
  </si>
  <si>
    <t>Projektionsbericht Biomethan</t>
  </si>
  <si>
    <t>Grundlage für den Szenariovergleich sind vier Studien aus dem Monitoringbericht der Bundesregierung zur Energiewende (EWI/BET 2026):</t>
  </si>
  <si>
    <r>
      <t xml:space="preserve">Ariadne-Report (2025)
</t>
    </r>
    <r>
      <rPr>
        <i/>
        <sz val="11"/>
        <color rgb="FF000000"/>
        <rFont val="Lexend Deca Regular"/>
      </rPr>
      <t xml:space="preserve">Luderer, G. et al. (2025): Ariadne-Report: Szenarien zur Klimaneutralität 2045. Kopernikus-Projekt Ariadne, Potsdam.
</t>
    </r>
    <r>
      <rPr>
        <sz val="11"/>
        <color rgb="FF000000"/>
        <rFont val="Lexend Deca Regular"/>
      </rPr>
      <t xml:space="preserve">
Agora-KN45 (2024)
</t>
    </r>
    <r>
      <rPr>
        <i/>
        <sz val="11"/>
        <color rgb="FF000000"/>
        <rFont val="Lexend Deca Regular"/>
      </rPr>
      <t xml:space="preserve">Prognos, Öko-Institut, Wuppertal Institut, Universität Kassel (2024): Klimaneutrales Deutschland – Von der Zielsetzung zur Umsetzung. Im Auftrag der Agora Think Tanks, Berlin. Oktober 2024.
</t>
    </r>
    <r>
      <rPr>
        <sz val="11"/>
        <color rgb="FF000000"/>
        <rFont val="Lexend Deca Regular"/>
      </rPr>
      <t xml:space="preserve">
Agora-WN (2024)
</t>
    </r>
    <r>
      <rPr>
        <i/>
        <sz val="11"/>
        <color rgb="FF000000"/>
        <rFont val="Lexend Deca Regular"/>
      </rPr>
      <t xml:space="preserve">Agora Energiewende, Prognos, GEF (2024): Wärmenetze – klimaneutral, wirtschaftlich und bezahlbar. Wie kann ein zukunftssicherer Business Case aussehen?
</t>
    </r>
    <r>
      <rPr>
        <sz val="11"/>
        <color rgb="FF000000"/>
        <rFont val="Lexend Deca Regular"/>
      </rPr>
      <t xml:space="preserve">
BMWE-Langfristszenarien (2024)
</t>
    </r>
    <r>
      <rPr>
        <i/>
        <sz val="11"/>
        <color rgb="FF000000"/>
        <rFont val="Lexend Deca Regular"/>
      </rPr>
      <t xml:space="preserve">Fraunhofer ISI Consentec, ifeu, BMWK (2024): Langfristszenarien 3 des BMWK. Im Auftrag des Bundesministeriums für Wirtschaft und Klimaschutz, Berlin.
</t>
    </r>
    <r>
      <rPr>
        <sz val="11"/>
        <color rgb="FF000000"/>
        <rFont val="Lexend Deca Regular"/>
      </rPr>
      <t xml:space="preserve">
UBA-Projektionsbericht (2026)
</t>
    </r>
    <r>
      <rPr>
        <i/>
        <sz val="11"/>
        <color rgb="FF000000"/>
        <rFont val="Lexend Deca Regular"/>
      </rPr>
      <t>Umweltbundesamt (2026): Rahmendaten und Endverbrauchspreise für die Treibhausgas-Projektionen 2026, 2. Auflage. UBA, Dessau-Roßlau. Februar/März 2026.</t>
    </r>
  </si>
  <si>
    <t>Deutsche Energie-Agentur (dena, 2026): Datenkatalog Preisszenarien. Berlin.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</si>
</sst>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0.0"/>
    <numFmt numFmtId="165" formatCode="0.0000"/>
    <numFmt numFmtId="166" formatCode="mmmm\ yyyy"/>
    <numFmt numFmtId="167" formatCode="0.00000"/>
    <numFmt numFmtId="168" formatCode="0.000"/>
  </numFmts>
  <fonts count="46">
    <font>
      <sz val="11"/>
      <color theme="1"/>
      <name val="Aptos Narrow"/>
      <family val="2"/>
      <scheme val="minor"/>
    </font>
    <font>
      <sz val="11"/>
      <color theme="1"/>
      <name val="Arial"/>
      <family val="2"/>
    </font>
    <font>
      <b/>
      <sz val="11"/>
      <color theme="1"/>
      <name val="Aptos Narrow"/>
      <family val="2"/>
      <scheme val="minor"/>
    </font>
    <font>
      <u/>
      <sz val="11"/>
      <color theme="10"/>
      <name val="Aptos Narrow"/>
      <family val="2"/>
      <scheme val="minor"/>
    </font>
    <font>
      <u/>
      <sz val="10"/>
      <color theme="0"/>
      <name val="Arial"/>
      <family val="2"/>
    </font>
    <font>
      <b/>
      <sz val="8"/>
      <color theme="1"/>
      <name val="Arial"/>
      <family val="2"/>
    </font>
    <font>
      <u/>
      <sz val="8"/>
      <color theme="4"/>
      <name val="Arial"/>
      <family val="2"/>
    </font>
    <font>
      <sz val="8"/>
      <name val="Aptos Narrow"/>
      <family val="2"/>
      <scheme val="minor"/>
    </font>
    <font>
      <u/>
      <sz val="8"/>
      <color theme="4"/>
      <name val="Arial"/>
      <family val="2"/>
    </font>
    <font>
      <sz val="11"/>
      <color rgb="FF000000"/>
      <name val="Arial"/>
      <family val="2"/>
    </font>
    <font>
      <u/>
      <sz val="11"/>
      <color theme="10"/>
      <name val="Arial"/>
      <family val="2"/>
    </font>
    <font>
      <sz val="10"/>
      <color rgb="FF000000"/>
      <name val="Arial"/>
      <family val="2"/>
    </font>
    <font>
      <b/>
      <sz val="14"/>
      <color theme="1"/>
      <name val="Arial"/>
      <family val="2"/>
    </font>
    <font>
      <sz val="8"/>
      <color rgb="FFFF0000"/>
      <name val="Arial"/>
      <family val="2"/>
    </font>
    <font>
      <sz val="11"/>
      <color theme="1"/>
      <name val="Arial"/>
      <family val="2"/>
    </font>
    <font>
      <sz val="10"/>
      <color theme="0"/>
      <name val="Lexend Deca SemiBold"/>
    </font>
    <font>
      <sz val="10"/>
      <color theme="1"/>
      <name val="Lexend Deca SemiBold"/>
    </font>
    <font>
      <sz val="10"/>
      <color theme="1"/>
      <name val="Lexend Deca Regular"/>
    </font>
    <font>
      <b/>
      <sz val="16"/>
      <color theme="0"/>
      <name val="Lexend Deca Bold"/>
    </font>
    <font>
      <sz val="11"/>
      <color theme="1"/>
      <name val="Lexend Deca Regular"/>
    </font>
    <font>
      <sz val="11"/>
      <color rgb="FF000000"/>
      <name val="Lexend Deca Regular"/>
    </font>
    <font>
      <u/>
      <sz val="11"/>
      <color theme="10"/>
      <name val="Lexend Deca Regular"/>
    </font>
    <font>
      <sz val="22"/>
      <color theme="1"/>
      <name val="Lexend Deca SemiBold"/>
    </font>
    <font>
      <sz val="11"/>
      <color rgb="FF000000"/>
      <name val="Lexend Deca SemiBold"/>
    </font>
    <font>
      <sz val="11"/>
      <color rgb="FFFF0000"/>
      <name val="Aptos Narrow"/>
      <family val="2"/>
      <scheme val="minor"/>
    </font>
    <font>
      <u/>
      <sz val="11"/>
      <color theme="10"/>
      <name val="Aptos Narrow"/>
      <scheme val="minor"/>
    </font>
    <font>
      <sz val="14"/>
      <color theme="0"/>
      <name val="Lexend Deca SemiBold"/>
    </font>
    <font>
      <b/>
      <sz val="8"/>
      <color rgb="FFFF0000"/>
      <name val="Lexend Deca Regular"/>
    </font>
    <font>
      <b/>
      <sz val="11"/>
      <color rgb="FFFF0000"/>
      <name val="Aptos Narrow"/>
      <family val="2"/>
      <scheme val="minor"/>
    </font>
    <font>
      <b/>
      <sz val="11"/>
      <color rgb="FFFF0000"/>
      <name val="Aptos Narrow"/>
      <scheme val="minor"/>
    </font>
    <font>
      <sz val="11"/>
      <color rgb="FF000000"/>
      <name val="Calibri"/>
      <family val="2"/>
    </font>
    <font>
      <b/>
      <sz val="11"/>
      <color rgb="FF000000"/>
      <name val="Lexend Deca Regular"/>
    </font>
    <font>
      <sz val="11"/>
      <color rgb="FF000000"/>
      <name val="Aptos Narrow"/>
      <family val="2"/>
      <scheme val="minor"/>
    </font>
    <font>
      <sz val="15"/>
      <color theme="1"/>
      <name val="Arial"/>
      <family val="2"/>
    </font>
    <font>
      <u/>
      <sz val="11"/>
      <color theme="0"/>
      <name val="Aptos Narrow"/>
      <family val="2"/>
      <scheme val="minor"/>
    </font>
    <font>
      <sz val="11"/>
      <color theme="0"/>
      <name val="Lexend Deca Regular"/>
    </font>
    <font>
      <sz val="11"/>
      <name val="Lexend Deca Regular"/>
    </font>
    <font>
      <b/>
      <sz val="14"/>
      <color theme="1"/>
      <name val="Aptos Narrow"/>
      <scheme val="minor"/>
    </font>
    <font>
      <b/>
      <sz val="12"/>
      <color theme="4" tint="-0.249977111117893"/>
      <name val="Lexend Deca Regular"/>
    </font>
    <font>
      <sz val="10"/>
      <color rgb="FF000000"/>
      <name val="Lexend Deca Regular"/>
    </font>
    <font>
      <b/>
      <sz val="30"/>
      <color theme="1"/>
      <name val="Lexend Deca Regular"/>
    </font>
    <font>
      <b/>
      <sz val="9"/>
      <color theme="1"/>
      <name val="Lexend Deca Regular"/>
    </font>
    <font>
      <sz val="9"/>
      <color theme="1"/>
      <name val="Lexend Deca Regular"/>
    </font>
    <font>
      <sz val="11"/>
      <color rgb="FFFF0000"/>
      <name val="Lexend Deca Regular"/>
    </font>
    <font>
      <i/>
      <sz val="11"/>
      <color rgb="FF000000"/>
      <name val="Lexend Deca Regular"/>
    </font>
    <font>
      <sz val="11"/>
      <color theme="5"/>
      <name val="Aptos Narrow"/>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2900ED"/>
        <bgColor indexed="64"/>
      </patternFill>
    </fill>
    <fill>
      <gradientFill>
        <stop position="0">
          <color rgb="FF2900ED"/>
        </stop>
        <stop position="1">
          <color rgb="FFEC6500"/>
        </stop>
      </gradientFill>
    </fill>
    <fill>
      <patternFill patternType="solid">
        <fgColor rgb="FFEC6500"/>
        <bgColor indexed="64"/>
      </patternFill>
    </fill>
    <fill>
      <patternFill patternType="solid">
        <fgColor rgb="FFA80578"/>
        <bgColor indexed="64"/>
      </patternFill>
    </fill>
  </fills>
  <borders count="41">
    <border>
      <left/>
      <right/>
      <top/>
      <bottom/>
      <diagonal/>
    </border>
    <border>
      <left/>
      <right/>
      <top/>
      <bottom style="medium">
        <color rgb="FF666F77"/>
      </bottom>
      <diagonal/>
    </border>
    <border>
      <left/>
      <right/>
      <top style="medium">
        <color rgb="FF666F77"/>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double">
        <color indexed="64"/>
      </bottom>
      <diagonal/>
    </border>
    <border>
      <left style="thin">
        <color theme="1" tint="0.34998626667073579"/>
      </left>
      <right style="thin">
        <color theme="1" tint="0.34998626667073579"/>
      </right>
      <top style="thin">
        <color theme="1" tint="0.34998626667073579"/>
      </top>
      <bottom style="double">
        <color indexed="64"/>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double">
        <color indexed="64"/>
      </bottom>
      <diagonal/>
    </border>
    <border>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theme="1" tint="0.34998626667073579"/>
      </left>
      <right style="thin">
        <color theme="1" tint="0.34998626667073579"/>
      </right>
      <top style="double">
        <color indexed="64"/>
      </top>
      <bottom style="thin">
        <color theme="1" tint="0.34998626667073579"/>
      </bottom>
      <diagonal/>
    </border>
    <border>
      <left style="thin">
        <color indexed="64"/>
      </left>
      <right style="thin">
        <color indexed="64"/>
      </right>
      <top style="double">
        <color indexed="64"/>
      </top>
      <bottom style="thin">
        <color indexed="64"/>
      </bottom>
      <diagonal/>
    </border>
    <border>
      <left/>
      <right style="thin">
        <color theme="1" tint="0.34998626667073579"/>
      </right>
      <top/>
      <bottom style="double">
        <color indexed="64"/>
      </bottom>
      <diagonal/>
    </border>
    <border>
      <left style="thin">
        <color theme="1" tint="0.34998626667073579"/>
      </left>
      <right/>
      <top/>
      <bottom/>
      <diagonal/>
    </border>
    <border>
      <left style="thin">
        <color theme="1" tint="0.34998626667073579"/>
      </left>
      <right/>
      <top/>
      <bottom style="thin">
        <color indexed="64"/>
      </bottom>
      <diagonal/>
    </border>
    <border>
      <left style="thin">
        <color theme="1" tint="0.34998626667073579"/>
      </left>
      <right style="thin">
        <color theme="1" tint="0.34998626667073579"/>
      </right>
      <top style="double">
        <color indexed="64"/>
      </top>
      <bottom style="double">
        <color indexed="64"/>
      </bottom>
      <diagonal/>
    </border>
    <border>
      <left/>
      <right/>
      <top style="double">
        <color indexed="64"/>
      </top>
      <bottom/>
      <diagonal/>
    </border>
    <border>
      <left/>
      <right/>
      <top/>
      <bottom style="double">
        <color indexed="64"/>
      </bottom>
      <diagonal/>
    </border>
    <border>
      <left/>
      <right style="thin">
        <color theme="1" tint="0.34998626667073579"/>
      </right>
      <top/>
      <bottom/>
      <diagonal/>
    </border>
    <border>
      <left style="thin">
        <color theme="1" tint="0.34998626667073579"/>
      </left>
      <right style="thin">
        <color indexed="64"/>
      </right>
      <top style="thin">
        <color theme="1" tint="0.34998626667073579"/>
      </top>
      <bottom style="double">
        <color indexed="64"/>
      </bottom>
      <diagonal/>
    </border>
    <border>
      <left/>
      <right style="thin">
        <color theme="1" tint="0.34998626667073579"/>
      </right>
      <top/>
      <bottom style="thin">
        <color theme="1" tint="0.34998626667073579"/>
      </bottom>
      <diagonal/>
    </border>
    <border>
      <left style="thin">
        <color indexed="64"/>
      </left>
      <right style="thin">
        <color theme="1" tint="0.34998626667073579"/>
      </right>
      <top style="thin">
        <color theme="1" tint="0.34998626667073579"/>
      </top>
      <bottom style="double">
        <color indexed="64"/>
      </bottom>
      <diagonal/>
    </border>
    <border>
      <left style="thin">
        <color indexed="64"/>
      </left>
      <right/>
      <top/>
      <bottom style="thin">
        <color indexed="64"/>
      </bottom>
      <diagonal/>
    </border>
    <border>
      <left style="thin">
        <color theme="1" tint="0.34998626667073579"/>
      </left>
      <right/>
      <top/>
      <bottom style="thin">
        <color theme="1" tint="0.34998626667073579"/>
      </bottom>
      <diagonal/>
    </border>
    <border>
      <left style="thin">
        <color indexed="64"/>
      </left>
      <right/>
      <top/>
      <bottom style="double">
        <color indexed="64"/>
      </bottom>
      <diagonal/>
    </border>
    <border>
      <left/>
      <right style="thin">
        <color theme="1" tint="0.34998626667073579"/>
      </right>
      <top style="double">
        <color indexed="64"/>
      </top>
      <bottom/>
      <diagonal/>
    </border>
    <border>
      <left style="thin">
        <color theme="1" tint="0.34998626667073579"/>
      </left>
      <right/>
      <top/>
      <bottom style="double">
        <color indexed="64"/>
      </bottom>
      <diagonal/>
    </border>
    <border>
      <left/>
      <right/>
      <top style="thin">
        <color indexed="64"/>
      </top>
      <bottom/>
      <diagonal/>
    </border>
    <border>
      <left style="thin">
        <color theme="1" tint="0.34998626667073579"/>
      </left>
      <right/>
      <top style="thin">
        <color theme="1" tint="0.34998626667073579"/>
      </top>
      <bottom/>
      <diagonal/>
    </border>
  </borders>
  <cellStyleXfs count="4">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11" fillId="0" borderId="0"/>
  </cellStyleXfs>
  <cellXfs count="177">
    <xf numFmtId="0" fontId="0" fillId="0" borderId="0" xfId="0"/>
    <xf numFmtId="0" fontId="1" fillId="0" borderId="0" xfId="0" applyFont="1"/>
    <xf numFmtId="0" fontId="0" fillId="3" borderId="0" xfId="0" applyFill="1"/>
    <xf numFmtId="0" fontId="2" fillId="0" borderId="0" xfId="0" applyFont="1"/>
    <xf numFmtId="1" fontId="0" fillId="0" borderId="0" xfId="0" applyNumberFormat="1"/>
    <xf numFmtId="0" fontId="5" fillId="0" borderId="0" xfId="0" applyFont="1"/>
    <xf numFmtId="0" fontId="1"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1" fillId="3" borderId="0" xfId="0" applyFont="1" applyFill="1"/>
    <xf numFmtId="0" fontId="10" fillId="3" borderId="0" xfId="1" applyFont="1" applyFill="1"/>
    <xf numFmtId="0" fontId="1" fillId="3" borderId="0" xfId="0" applyFont="1" applyFill="1" applyAlignment="1">
      <alignment textRotation="90"/>
    </xf>
    <xf numFmtId="0" fontId="5" fillId="0" borderId="0" xfId="0" applyFont="1" applyAlignment="1">
      <alignment horizontal="left"/>
    </xf>
    <xf numFmtId="0" fontId="6" fillId="0" borderId="0" xfId="0" applyFont="1" applyAlignment="1">
      <alignment horizontal="right" vertical="center"/>
    </xf>
    <xf numFmtId="0" fontId="8" fillId="0" borderId="0" xfId="0" applyFont="1" applyAlignment="1">
      <alignment horizontal="right" vertical="center"/>
    </xf>
    <xf numFmtId="1" fontId="0" fillId="3" borderId="0" xfId="0" applyNumberFormat="1" applyFill="1"/>
    <xf numFmtId="0" fontId="12" fillId="0" borderId="0" xfId="0" applyFont="1"/>
    <xf numFmtId="165" fontId="0" fillId="0" borderId="0" xfId="0" applyNumberFormat="1"/>
    <xf numFmtId="0" fontId="14" fillId="0" borderId="0" xfId="0" applyFont="1"/>
    <xf numFmtId="167" fontId="0" fillId="0" borderId="0" xfId="0" applyNumberFormat="1"/>
    <xf numFmtId="2" fontId="0" fillId="0" borderId="0" xfId="0" applyNumberFormat="1"/>
    <xf numFmtId="164" fontId="0" fillId="0" borderId="0" xfId="0" applyNumberFormat="1"/>
    <xf numFmtId="168" fontId="0" fillId="0" borderId="0" xfId="0" applyNumberFormat="1"/>
    <xf numFmtId="0" fontId="4" fillId="5" borderId="3" xfId="1" applyFont="1" applyFill="1" applyBorder="1" applyAlignment="1">
      <alignment horizontal="center" vertical="center" wrapText="1"/>
    </xf>
    <xf numFmtId="0" fontId="19" fillId="3" borderId="0" xfId="0" applyFont="1" applyFill="1"/>
    <xf numFmtId="0" fontId="20" fillId="3" borderId="1" xfId="0" applyFont="1" applyFill="1" applyBorder="1" applyAlignment="1">
      <alignment vertical="center"/>
    </xf>
    <xf numFmtId="0" fontId="20" fillId="3" borderId="1" xfId="0" applyFont="1" applyFill="1" applyBorder="1"/>
    <xf numFmtId="0" fontId="22" fillId="3" borderId="0" xfId="0" applyFont="1" applyFill="1"/>
    <xf numFmtId="0" fontId="23" fillId="3" borderId="1" xfId="0" applyFont="1" applyFill="1" applyBorder="1" applyAlignment="1">
      <alignment vertical="center"/>
    </xf>
    <xf numFmtId="0" fontId="23" fillId="3" borderId="1" xfId="0" applyFont="1" applyFill="1" applyBorder="1"/>
    <xf numFmtId="0" fontId="17" fillId="0" borderId="3" xfId="0" applyFont="1" applyBorder="1" applyAlignment="1">
      <alignment horizontal="left" vertical="top"/>
    </xf>
    <xf numFmtId="164" fontId="17" fillId="0" borderId="3" xfId="0" applyNumberFormat="1" applyFont="1" applyBorder="1" applyAlignment="1">
      <alignment horizontal="left" vertical="top"/>
    </xf>
    <xf numFmtId="0" fontId="15" fillId="4" borderId="6" xfId="0" applyFont="1" applyFill="1" applyBorder="1" applyAlignment="1">
      <alignment horizontal="left" vertical="top"/>
    </xf>
    <xf numFmtId="0" fontId="15" fillId="4" borderId="7" xfId="0" applyFont="1" applyFill="1" applyBorder="1" applyAlignment="1">
      <alignment horizontal="left" vertical="top"/>
    </xf>
    <xf numFmtId="0" fontId="15" fillId="4" borderId="8" xfId="0" applyFont="1" applyFill="1" applyBorder="1" applyAlignment="1">
      <alignment horizontal="left" vertical="top"/>
    </xf>
    <xf numFmtId="0" fontId="17" fillId="0" borderId="9" xfId="0" applyFont="1" applyBorder="1" applyAlignment="1">
      <alignment horizontal="left" vertical="top"/>
    </xf>
    <xf numFmtId="164" fontId="17" fillId="0" borderId="9" xfId="0" applyNumberFormat="1" applyFont="1" applyBorder="1" applyAlignment="1">
      <alignment horizontal="left" vertical="top"/>
    </xf>
    <xf numFmtId="0" fontId="3" fillId="3" borderId="0" xfId="1" applyFill="1"/>
    <xf numFmtId="0" fontId="17" fillId="0" borderId="12" xfId="0" applyFont="1" applyBorder="1" applyAlignment="1">
      <alignment horizontal="left" vertical="top"/>
    </xf>
    <xf numFmtId="164" fontId="17" fillId="0" borderId="12" xfId="0" applyNumberFormat="1" applyFont="1" applyBorder="1" applyAlignment="1">
      <alignment horizontal="left" vertical="top"/>
    </xf>
    <xf numFmtId="0" fontId="17" fillId="0" borderId="14" xfId="0" applyFont="1" applyBorder="1" applyAlignment="1">
      <alignment horizontal="left" vertical="top"/>
    </xf>
    <xf numFmtId="164" fontId="17" fillId="0" borderId="14" xfId="0" applyNumberFormat="1" applyFont="1" applyBorder="1" applyAlignment="1">
      <alignment horizontal="left" vertical="top"/>
    </xf>
    <xf numFmtId="164" fontId="17" fillId="0" borderId="17" xfId="0" applyNumberFormat="1" applyFont="1" applyBorder="1" applyAlignment="1">
      <alignment horizontal="left" vertical="top"/>
    </xf>
    <xf numFmtId="164" fontId="17" fillId="0" borderId="15" xfId="0" applyNumberFormat="1" applyFont="1" applyBorder="1" applyAlignment="1">
      <alignment horizontal="left" vertical="top"/>
    </xf>
    <xf numFmtId="164" fontId="17" fillId="0" borderId="18" xfId="0" applyNumberFormat="1" applyFont="1" applyBorder="1" applyAlignment="1">
      <alignment horizontal="left" vertical="top"/>
    </xf>
    <xf numFmtId="0" fontId="17" fillId="0" borderId="20" xfId="0" applyFont="1" applyBorder="1" applyAlignment="1">
      <alignment horizontal="left" vertical="top"/>
    </xf>
    <xf numFmtId="164" fontId="17" fillId="0" borderId="20" xfId="0" applyNumberFormat="1" applyFont="1" applyBorder="1" applyAlignment="1">
      <alignment horizontal="left" vertical="top"/>
    </xf>
    <xf numFmtId="0" fontId="18" fillId="4" borderId="5" xfId="0" applyFont="1" applyFill="1" applyBorder="1" applyAlignment="1">
      <alignment horizontal="center" vertical="center"/>
    </xf>
    <xf numFmtId="164" fontId="17" fillId="0" borderId="10" xfId="0" applyNumberFormat="1" applyFont="1" applyBorder="1" applyAlignment="1">
      <alignment horizontal="left" vertical="top"/>
    </xf>
    <xf numFmtId="0" fontId="17" fillId="0" borderId="22" xfId="0" applyFont="1" applyBorder="1" applyAlignment="1">
      <alignment horizontal="left" vertical="top"/>
    </xf>
    <xf numFmtId="164" fontId="17" fillId="0" borderId="22" xfId="0" applyNumberFormat="1" applyFont="1" applyBorder="1" applyAlignment="1">
      <alignment horizontal="left" vertical="top"/>
    </xf>
    <xf numFmtId="0" fontId="17" fillId="0" borderId="18" xfId="0" applyFont="1" applyBorder="1" applyAlignment="1">
      <alignment horizontal="left" vertical="top"/>
    </xf>
    <xf numFmtId="164" fontId="17" fillId="0" borderId="24" xfId="0" applyNumberFormat="1" applyFont="1" applyBorder="1" applyAlignment="1">
      <alignment horizontal="left" vertical="top"/>
    </xf>
    <xf numFmtId="0" fontId="24" fillId="0" borderId="0" xfId="0" applyFont="1" applyAlignment="1">
      <alignment horizontal="left"/>
    </xf>
    <xf numFmtId="0" fontId="24" fillId="0" borderId="0" xfId="0" applyFont="1"/>
    <xf numFmtId="164" fontId="17" fillId="0" borderId="16" xfId="0" applyNumberFormat="1" applyFont="1" applyBorder="1" applyAlignment="1">
      <alignment horizontal="left" vertical="top"/>
    </xf>
    <xf numFmtId="0" fontId="0" fillId="0" borderId="3" xfId="0" applyBorder="1"/>
    <xf numFmtId="0" fontId="0" fillId="0" borderId="18" xfId="0" applyBorder="1"/>
    <xf numFmtId="0" fontId="13" fillId="0" borderId="0" xfId="0" applyFont="1" applyAlignment="1">
      <alignment horizontal="left" vertical="center"/>
    </xf>
    <xf numFmtId="164" fontId="17" fillId="0" borderId="23" xfId="0" applyNumberFormat="1" applyFont="1" applyBorder="1" applyAlignment="1">
      <alignment horizontal="left" vertical="top"/>
    </xf>
    <xf numFmtId="0" fontId="0" fillId="0" borderId="23" xfId="0" applyBorder="1"/>
    <xf numFmtId="0" fontId="25" fillId="0" borderId="3" xfId="1" applyFont="1" applyBorder="1" applyAlignment="1">
      <alignment horizontal="left" vertical="center"/>
    </xf>
    <xf numFmtId="0" fontId="17" fillId="0" borderId="4" xfId="0" applyFont="1" applyBorder="1" applyAlignment="1">
      <alignment horizontal="left" vertical="top"/>
    </xf>
    <xf numFmtId="0" fontId="0" fillId="4" borderId="0" xfId="0" applyFill="1"/>
    <xf numFmtId="0" fontId="26" fillId="4" borderId="0" xfId="0" applyFont="1" applyFill="1"/>
    <xf numFmtId="0" fontId="19" fillId="4" borderId="0" xfId="0" applyFont="1" applyFill="1"/>
    <xf numFmtId="0" fontId="19" fillId="7" borderId="0" xfId="0" applyFont="1" applyFill="1"/>
    <xf numFmtId="0" fontId="19" fillId="7" borderId="0" xfId="0" applyFont="1" applyFill="1" applyAlignment="1">
      <alignment textRotation="90"/>
    </xf>
    <xf numFmtId="0" fontId="19" fillId="0" borderId="0" xfId="0" applyFont="1"/>
    <xf numFmtId="0" fontId="19" fillId="0" borderId="3" xfId="0" applyFont="1" applyBorder="1"/>
    <xf numFmtId="168" fontId="19" fillId="0" borderId="3" xfId="0" applyNumberFormat="1" applyFont="1" applyBorder="1"/>
    <xf numFmtId="0" fontId="27" fillId="0" borderId="0" xfId="0" applyFont="1"/>
    <xf numFmtId="2" fontId="19" fillId="0" borderId="0" xfId="0" applyNumberFormat="1" applyFont="1"/>
    <xf numFmtId="0" fontId="28" fillId="0" borderId="0" xfId="0" applyFont="1"/>
    <xf numFmtId="0" fontId="28" fillId="3" borderId="0" xfId="0" applyFont="1" applyFill="1"/>
    <xf numFmtId="0" fontId="29" fillId="3" borderId="0" xfId="0" applyFont="1" applyFill="1"/>
    <xf numFmtId="0" fontId="3" fillId="0" borderId="0" xfId="1"/>
    <xf numFmtId="0" fontId="30" fillId="0" borderId="0" xfId="0" applyFont="1"/>
    <xf numFmtId="164" fontId="17" fillId="0" borderId="21" xfId="0" applyNumberFormat="1" applyFont="1" applyBorder="1" applyAlignment="1">
      <alignment horizontal="left" vertical="top"/>
    </xf>
    <xf numFmtId="164" fontId="17" fillId="0" borderId="35" xfId="0" applyNumberFormat="1" applyFont="1" applyBorder="1" applyAlignment="1">
      <alignment horizontal="left" vertical="top"/>
    </xf>
    <xf numFmtId="0" fontId="20" fillId="0" borderId="0" xfId="0" applyFont="1"/>
    <xf numFmtId="164" fontId="17" fillId="0" borderId="27" xfId="0" applyNumberFormat="1" applyFont="1" applyBorder="1" applyAlignment="1">
      <alignment horizontal="left" vertical="top"/>
    </xf>
    <xf numFmtId="0" fontId="9" fillId="0" borderId="0" xfId="0" applyFont="1"/>
    <xf numFmtId="0" fontId="32" fillId="0" borderId="0" xfId="0" applyFont="1"/>
    <xf numFmtId="0" fontId="33" fillId="0" borderId="0" xfId="0" applyFont="1" applyAlignment="1">
      <alignment horizontal="center" vertical="center" wrapText="1"/>
    </xf>
    <xf numFmtId="0" fontId="19" fillId="6" borderId="2" xfId="0" applyFont="1" applyFill="1" applyBorder="1" applyAlignment="1">
      <alignment vertical="center" textRotation="90"/>
    </xf>
    <xf numFmtId="0" fontId="19" fillId="6" borderId="0" xfId="0" applyFont="1" applyFill="1" applyAlignment="1">
      <alignment vertical="center" textRotation="90"/>
    </xf>
    <xf numFmtId="0" fontId="1" fillId="6" borderId="0" xfId="0" applyFont="1" applyFill="1"/>
    <xf numFmtId="0" fontId="34" fillId="5" borderId="3" xfId="1" applyFont="1" applyFill="1" applyBorder="1" applyAlignment="1">
      <alignment horizontal="center" vertical="center" wrapText="1"/>
    </xf>
    <xf numFmtId="164" fontId="17" fillId="0" borderId="38" xfId="0" applyNumberFormat="1" applyFont="1" applyBorder="1" applyAlignment="1">
      <alignment horizontal="left" vertical="top"/>
    </xf>
    <xf numFmtId="164" fontId="17" fillId="0" borderId="13" xfId="0" applyNumberFormat="1" applyFont="1" applyBorder="1" applyAlignment="1">
      <alignment horizontal="left" vertical="top"/>
    </xf>
    <xf numFmtId="0" fontId="17" fillId="0" borderId="21" xfId="0" applyFont="1" applyBorder="1" applyAlignment="1">
      <alignment horizontal="left" vertical="top"/>
    </xf>
    <xf numFmtId="0" fontId="24" fillId="0" borderId="29" xfId="0" applyFont="1" applyBorder="1"/>
    <xf numFmtId="0" fontId="0" fillId="0" borderId="39" xfId="0" applyBorder="1" applyAlignment="1">
      <alignment horizontal="left"/>
    </xf>
    <xf numFmtId="0" fontId="0" fillId="0" borderId="39" xfId="0" applyBorder="1"/>
    <xf numFmtId="168" fontId="19" fillId="0" borderId="0" xfId="0" applyNumberFormat="1" applyFont="1"/>
    <xf numFmtId="1" fontId="19" fillId="0" borderId="0" xfId="0" applyNumberFormat="1" applyFont="1"/>
    <xf numFmtId="1" fontId="17" fillId="0" borderId="9" xfId="0" applyNumberFormat="1" applyFont="1" applyBorder="1" applyAlignment="1">
      <alignment horizontal="left" vertical="top"/>
    </xf>
    <xf numFmtId="1" fontId="17" fillId="0" borderId="14" xfId="0" applyNumberFormat="1" applyFont="1" applyBorder="1" applyAlignment="1">
      <alignment horizontal="left" vertical="top"/>
    </xf>
    <xf numFmtId="1" fontId="17" fillId="0" borderId="12" xfId="0" applyNumberFormat="1" applyFont="1" applyBorder="1" applyAlignment="1">
      <alignment horizontal="left" vertical="top"/>
    </xf>
    <xf numFmtId="1" fontId="17" fillId="0" borderId="35" xfId="0" applyNumberFormat="1" applyFont="1" applyBorder="1" applyAlignment="1">
      <alignment horizontal="left" vertical="top"/>
    </xf>
    <xf numFmtId="1" fontId="17" fillId="0" borderId="15" xfId="0" applyNumberFormat="1" applyFont="1" applyBorder="1" applyAlignment="1">
      <alignment horizontal="left" vertical="top"/>
    </xf>
    <xf numFmtId="1" fontId="17" fillId="0" borderId="31" xfId="0" applyNumberFormat="1" applyFont="1" applyBorder="1" applyAlignment="1">
      <alignment horizontal="left" vertical="top"/>
    </xf>
    <xf numFmtId="1" fontId="17" fillId="0" borderId="20" xfId="0" applyNumberFormat="1" applyFont="1" applyBorder="1" applyAlignment="1">
      <alignment horizontal="left" vertical="top"/>
    </xf>
    <xf numFmtId="1" fontId="17" fillId="0" borderId="3" xfId="0" applyNumberFormat="1" applyFont="1" applyBorder="1" applyAlignment="1">
      <alignment horizontal="left" vertical="top"/>
    </xf>
    <xf numFmtId="1" fontId="17" fillId="0" borderId="18" xfId="0" applyNumberFormat="1" applyFont="1" applyBorder="1" applyAlignment="1">
      <alignment horizontal="left" vertical="top"/>
    </xf>
    <xf numFmtId="1" fontId="6" fillId="0" borderId="0" xfId="0" applyNumberFormat="1" applyFont="1" applyAlignment="1">
      <alignment horizontal="right" vertical="center"/>
    </xf>
    <xf numFmtId="1" fontId="15" fillId="4" borderId="7" xfId="0" applyNumberFormat="1" applyFont="1" applyFill="1" applyBorder="1" applyAlignment="1">
      <alignment horizontal="left" vertical="top"/>
    </xf>
    <xf numFmtId="1" fontId="15" fillId="4" borderId="8" xfId="0" applyNumberFormat="1" applyFont="1" applyFill="1" applyBorder="1" applyAlignment="1">
      <alignment horizontal="left" vertical="top"/>
    </xf>
    <xf numFmtId="1" fontId="15" fillId="4" borderId="6" xfId="0" applyNumberFormat="1" applyFont="1" applyFill="1" applyBorder="1" applyAlignment="1">
      <alignment horizontal="left" vertical="top"/>
    </xf>
    <xf numFmtId="1" fontId="0" fillId="0" borderId="20" xfId="0" applyNumberFormat="1" applyBorder="1"/>
    <xf numFmtId="1" fontId="17" fillId="0" borderId="17" xfId="0" applyNumberFormat="1" applyFont="1" applyBorder="1" applyAlignment="1">
      <alignment horizontal="left" vertical="top"/>
    </xf>
    <xf numFmtId="1" fontId="17" fillId="0" borderId="10" xfId="0" applyNumberFormat="1" applyFont="1" applyBorder="1" applyAlignment="1">
      <alignment horizontal="left" vertical="top"/>
    </xf>
    <xf numFmtId="2" fontId="17" fillId="0" borderId="21" xfId="0" applyNumberFormat="1" applyFont="1" applyBorder="1" applyAlignment="1">
      <alignment horizontal="left" vertical="top"/>
    </xf>
    <xf numFmtId="2" fontId="17" fillId="0" borderId="13" xfId="0" applyNumberFormat="1" applyFont="1" applyBorder="1" applyAlignment="1">
      <alignment horizontal="left" vertical="top"/>
    </xf>
    <xf numFmtId="1" fontId="17" fillId="0" borderId="32" xfId="0" applyNumberFormat="1" applyFont="1" applyBorder="1" applyAlignment="1">
      <alignment horizontal="left" vertical="top"/>
    </xf>
    <xf numFmtId="1" fontId="17" fillId="0" borderId="33" xfId="0" applyNumberFormat="1" applyFont="1" applyBorder="1" applyAlignment="1">
      <alignment horizontal="left" vertical="top"/>
    </xf>
    <xf numFmtId="1" fontId="17" fillId="0" borderId="16" xfId="0" applyNumberFormat="1" applyFont="1" applyBorder="1" applyAlignment="1">
      <alignment horizontal="left" vertical="top"/>
    </xf>
    <xf numFmtId="1" fontId="17" fillId="0" borderId="34" xfId="0" applyNumberFormat="1" applyFont="1" applyBorder="1" applyAlignment="1">
      <alignment horizontal="left" vertical="top"/>
    </xf>
    <xf numFmtId="1" fontId="17" fillId="0" borderId="21" xfId="0" applyNumberFormat="1" applyFont="1" applyBorder="1" applyAlignment="1">
      <alignment horizontal="left" vertical="top"/>
    </xf>
    <xf numFmtId="1" fontId="17" fillId="0" borderId="36" xfId="0" applyNumberFormat="1" applyFont="1" applyBorder="1" applyAlignment="1">
      <alignment horizontal="left" vertical="top"/>
    </xf>
    <xf numFmtId="1" fontId="17" fillId="0" borderId="20" xfId="0" applyNumberFormat="1" applyFont="1" applyBorder="1" applyAlignment="1">
      <alignment horizontal="left"/>
    </xf>
    <xf numFmtId="1" fontId="16" fillId="0" borderId="3" xfId="0" applyNumberFormat="1" applyFont="1" applyBorder="1" applyAlignment="1">
      <alignment horizontal="left" vertical="top"/>
    </xf>
    <xf numFmtId="1" fontId="17" fillId="0" borderId="21" xfId="0" applyNumberFormat="1" applyFont="1" applyBorder="1" applyAlignment="1">
      <alignment horizontal="left"/>
    </xf>
    <xf numFmtId="1" fontId="16" fillId="0" borderId="18" xfId="0" applyNumberFormat="1" applyFont="1" applyBorder="1" applyAlignment="1">
      <alignment horizontal="left" vertical="top"/>
    </xf>
    <xf numFmtId="1" fontId="16" fillId="0" borderId="20" xfId="0" applyNumberFormat="1" applyFont="1" applyBorder="1" applyAlignment="1">
      <alignment horizontal="left" vertical="top"/>
    </xf>
    <xf numFmtId="1" fontId="0" fillId="0" borderId="39" xfId="0" applyNumberFormat="1" applyBorder="1"/>
    <xf numFmtId="1" fontId="17" fillId="0" borderId="13" xfId="0" applyNumberFormat="1" applyFont="1" applyBorder="1" applyAlignment="1">
      <alignment horizontal="left" vertical="top"/>
    </xf>
    <xf numFmtId="0" fontId="17" fillId="0" borderId="13" xfId="0" applyFont="1" applyBorder="1" applyAlignment="1">
      <alignment horizontal="left" vertical="top"/>
    </xf>
    <xf numFmtId="0" fontId="17" fillId="0" borderId="27" xfId="0" applyFont="1" applyBorder="1" applyAlignment="1">
      <alignment horizontal="left" vertical="top"/>
    </xf>
    <xf numFmtId="2" fontId="17" fillId="0" borderId="27" xfId="0" applyNumberFormat="1" applyFont="1" applyBorder="1" applyAlignment="1">
      <alignment horizontal="left" vertical="top"/>
    </xf>
    <xf numFmtId="0" fontId="17" fillId="0" borderId="21" xfId="0" applyFont="1" applyBorder="1" applyAlignment="1">
      <alignment vertical="center"/>
    </xf>
    <xf numFmtId="0" fontId="35" fillId="4" borderId="3" xfId="0" applyFont="1" applyFill="1" applyBorder="1"/>
    <xf numFmtId="0" fontId="36" fillId="0" borderId="3" xfId="0" applyFont="1" applyBorder="1"/>
    <xf numFmtId="0" fontId="37" fillId="0" borderId="0" xfId="0" applyFont="1"/>
    <xf numFmtId="0" fontId="17" fillId="0" borderId="0" xfId="0" applyFont="1"/>
    <xf numFmtId="0" fontId="38" fillId="3" borderId="0" xfId="3" applyFont="1" applyFill="1"/>
    <xf numFmtId="0" fontId="19" fillId="3" borderId="0" xfId="3" applyFont="1" applyFill="1"/>
    <xf numFmtId="0" fontId="39" fillId="0" borderId="0" xfId="3" applyFont="1"/>
    <xf numFmtId="49" fontId="40" fillId="3" borderId="0" xfId="3" applyNumberFormat="1" applyFont="1" applyFill="1" applyAlignment="1">
      <alignment horizontal="left"/>
    </xf>
    <xf numFmtId="0" fontId="36" fillId="3" borderId="0" xfId="3" applyFont="1" applyFill="1" applyAlignment="1">
      <alignment wrapText="1"/>
    </xf>
    <xf numFmtId="0" fontId="39" fillId="3" borderId="0" xfId="3" applyFont="1" applyFill="1"/>
    <xf numFmtId="0" fontId="21" fillId="3" borderId="0" xfId="1" applyFont="1" applyFill="1"/>
    <xf numFmtId="0" fontId="31" fillId="3" borderId="0" xfId="3" applyFont="1" applyFill="1"/>
    <xf numFmtId="0" fontId="20" fillId="3" borderId="0" xfId="3" applyFont="1" applyFill="1" applyAlignment="1">
      <alignment wrapText="1"/>
    </xf>
    <xf numFmtId="0" fontId="19" fillId="0" borderId="0" xfId="3" applyFont="1"/>
    <xf numFmtId="166" fontId="19" fillId="3" borderId="0" xfId="3" quotePrefix="1" applyNumberFormat="1" applyFont="1" applyFill="1" applyAlignment="1">
      <alignment horizontal="left"/>
    </xf>
    <xf numFmtId="0" fontId="20" fillId="2" borderId="0" xfId="3" applyFont="1" applyFill="1" applyAlignment="1">
      <alignment wrapText="1"/>
    </xf>
    <xf numFmtId="0" fontId="41" fillId="3" borderId="0" xfId="3" applyFont="1" applyFill="1"/>
    <xf numFmtId="0" fontId="42" fillId="3" borderId="0" xfId="3" applyFont="1" applyFill="1"/>
    <xf numFmtId="0" fontId="38" fillId="0" borderId="0" xfId="3" applyFont="1"/>
    <xf numFmtId="0" fontId="20" fillId="3" borderId="0" xfId="3" applyFont="1" applyFill="1" applyAlignment="1">
      <alignment vertical="top" wrapText="1"/>
    </xf>
    <xf numFmtId="0" fontId="19" fillId="3" borderId="0" xfId="3" applyFont="1" applyFill="1" applyAlignment="1">
      <alignment vertical="top"/>
    </xf>
    <xf numFmtId="49" fontId="40" fillId="3" borderId="0" xfId="3" applyNumberFormat="1" applyFont="1" applyFill="1" applyAlignment="1">
      <alignment horizontal="left" vertical="center" wrapText="1"/>
    </xf>
    <xf numFmtId="0" fontId="45" fillId="0" borderId="0" xfId="0" applyFont="1"/>
    <xf numFmtId="0" fontId="18" fillId="4" borderId="4" xfId="0" applyFont="1" applyFill="1" applyBorder="1" applyAlignment="1">
      <alignment horizontal="center" vertical="center"/>
    </xf>
    <xf numFmtId="0" fontId="18" fillId="4" borderId="5" xfId="0" applyFont="1" applyFill="1" applyBorder="1" applyAlignment="1">
      <alignment horizontal="center" vertical="center"/>
    </xf>
    <xf numFmtId="0" fontId="17" fillId="0" borderId="28" xfId="0" applyFont="1" applyBorder="1" applyAlignment="1">
      <alignment horizontal="left" vertical="center"/>
    </xf>
    <xf numFmtId="0" fontId="17" fillId="0" borderId="0" xfId="0" applyFont="1" applyAlignment="1">
      <alignment horizontal="left" vertical="center"/>
    </xf>
    <xf numFmtId="0" fontId="17" fillId="0" borderId="29" xfId="0" applyFont="1" applyBorder="1" applyAlignment="1">
      <alignment horizontal="left" vertical="center"/>
    </xf>
    <xf numFmtId="0" fontId="17" fillId="0" borderId="19" xfId="0" applyFont="1" applyBorder="1" applyAlignment="1">
      <alignment horizontal="left" vertical="center"/>
    </xf>
    <xf numFmtId="0" fontId="17" fillId="0" borderId="21" xfId="0" applyFont="1" applyBorder="1" applyAlignment="1">
      <alignment horizontal="left" vertical="center"/>
    </xf>
    <xf numFmtId="164" fontId="17" fillId="0" borderId="11" xfId="0" applyNumberFormat="1" applyFont="1" applyBorder="1" applyAlignment="1">
      <alignment horizontal="left" vertical="center"/>
    </xf>
    <xf numFmtId="164" fontId="17" fillId="0" borderId="13" xfId="0" applyNumberFormat="1" applyFont="1" applyBorder="1" applyAlignment="1">
      <alignment horizontal="left" vertical="center"/>
    </xf>
    <xf numFmtId="164" fontId="17" fillId="0" borderId="37" xfId="0" applyNumberFormat="1" applyFont="1" applyBorder="1" applyAlignment="1">
      <alignment horizontal="left" vertical="center"/>
    </xf>
    <xf numFmtId="164" fontId="17" fillId="0" borderId="30" xfId="0" applyNumberFormat="1" applyFont="1" applyBorder="1" applyAlignment="1">
      <alignment horizontal="left" vertical="center"/>
    </xf>
    <xf numFmtId="164" fontId="17" fillId="0" borderId="24" xfId="0" applyNumberFormat="1" applyFont="1" applyBorder="1"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13" xfId="0" applyFont="1" applyBorder="1" applyAlignment="1">
      <alignment horizontal="left" vertical="center"/>
    </xf>
    <xf numFmtId="0" fontId="17" fillId="0" borderId="12" xfId="0" applyFont="1" applyBorder="1" applyAlignment="1">
      <alignment horizontal="left" vertical="center"/>
    </xf>
    <xf numFmtId="164" fontId="17" fillId="0" borderId="12" xfId="0" applyNumberFormat="1" applyFont="1" applyBorder="1" applyAlignment="1">
      <alignment horizontal="left" vertical="center"/>
    </xf>
    <xf numFmtId="164" fontId="17" fillId="0" borderId="40" xfId="0" applyNumberFormat="1" applyFont="1" applyBorder="1" applyAlignment="1">
      <alignment horizontal="left" vertical="center"/>
    </xf>
    <xf numFmtId="164" fontId="17" fillId="0" borderId="25" xfId="0" applyNumberFormat="1" applyFont="1" applyBorder="1" applyAlignment="1">
      <alignment horizontal="left" vertical="center"/>
    </xf>
    <xf numFmtId="164" fontId="17" fillId="0" borderId="26" xfId="0" applyNumberFormat="1" applyFont="1" applyBorder="1" applyAlignment="1">
      <alignment horizontal="left" vertical="center"/>
    </xf>
    <xf numFmtId="164" fontId="17" fillId="0" borderId="10" xfId="0" applyNumberFormat="1" applyFont="1" applyBorder="1" applyAlignment="1">
      <alignment horizontal="left" vertical="center"/>
    </xf>
    <xf numFmtId="0" fontId="1" fillId="0" borderId="0" xfId="0" applyFont="1" applyAlignment="1">
      <alignment horizontal="left" vertical="center" wrapText="1" indent="1"/>
    </xf>
  </cellXfs>
  <cellStyles count="4">
    <cellStyle name="Hyperlink" xfId="2" xr:uid="{00000000-000B-0000-0000-000008000000}"/>
    <cellStyle name="Link" xfId="1" builtinId="8"/>
    <cellStyle name="Standard" xfId="0" builtinId="0"/>
    <cellStyle name="Standard 2 2" xfId="3" xr:uid="{980C5DA5-9C20-4C4D-95DC-B80C496A9D5F}"/>
  </cellStyles>
  <dxfs count="33">
    <dxf>
      <font>
        <name val="Lexend Deca Regular"/>
        <scheme val="none"/>
      </font>
      <numFmt numFmtId="2" formatCode="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dxf>
    <dxf>
      <font>
        <name val="Lexend Deca Regular"/>
      </font>
    </dxf>
    <dxf>
      <font>
        <name val="Lexend Deca Regular"/>
      </font>
    </dxf>
    <dxf>
      <font>
        <name val="Lexend Deca Regular"/>
      </font>
    </dxf>
    <dxf>
      <font>
        <name val="Lexend Deca Regular"/>
      </font>
    </dxf>
    <dxf>
      <font>
        <name val="Lexend Deca Regular"/>
      </font>
    </dxf>
  </dxfs>
  <tableStyles count="1" defaultTableStyle="TableStyleMedium2" defaultPivotStyle="PivotStyleLight16">
    <tableStyle name="Tabellenformat 1" pivot="0" count="0" xr9:uid="{FD340481-9933-43E7-97CA-02812AFA2CE4}"/>
  </tableStyles>
  <colors>
    <mruColors>
      <color rgb="FF2900ED"/>
      <color rgb="FFA80578"/>
      <color rgb="FFEC6500"/>
      <color rgb="FFEC0000"/>
      <color rgb="FF7BA0F0"/>
      <color rgb="FF000000"/>
      <color rgb="FF1BA1BB"/>
      <color rgb="FF5EBB1B"/>
      <color rgb="FF190091"/>
      <color rgb="FF009B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r>
              <a:rPr lang="de-DE" b="1"/>
              <a:t>Erdgaspreise Endverbraucher</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endParaRPr lang="de-DE"/>
        </a:p>
      </c:txPr>
    </c:title>
    <c:autoTitleDeleted val="0"/>
    <c:plotArea>
      <c:layout/>
      <c:lineChart>
        <c:grouping val="standard"/>
        <c:varyColors val="0"/>
        <c:ser>
          <c:idx val="3"/>
          <c:order val="0"/>
          <c:tx>
            <c:strRef>
              <c:f>'01_Gas'!$A$6:$A$20</c:f>
              <c:strCache>
                <c:ptCount val="1"/>
                <c:pt idx="0">
                  <c:v>UBA-Projektionsbericht (2026)</c:v>
                </c:pt>
              </c:strCache>
            </c:strRef>
          </c:tx>
          <c:spPr>
            <a:ln w="28575" cap="rnd">
              <a:solidFill>
                <a:srgbClr val="2900ED"/>
              </a:solidFill>
              <a:round/>
            </a:ln>
            <a:effectLst/>
          </c:spPr>
          <c:marker>
            <c:symbol val="none"/>
          </c:marker>
          <c:dLbls>
            <c:dLbl>
              <c:idx val="1"/>
              <c:layout>
                <c:manualLayout>
                  <c:x val="0"/>
                  <c:y val="1.97029836168250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DC-41F5-8166-702E05880738}"/>
                </c:ext>
              </c:extLst>
            </c:dLbl>
            <c:dLbl>
              <c:idx val="2"/>
              <c:layout>
                <c:manualLayout>
                  <c:x val="2.4376297090119448E-2"/>
                  <c:y val="8.444135835782169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0DC-41F5-8166-702E05880738}"/>
                </c:ext>
              </c:extLst>
            </c:dLbl>
            <c:dLbl>
              <c:idx val="3"/>
              <c:layout>
                <c:manualLayout>
                  <c:x val="-2.2344938999276229E-2"/>
                  <c:y val="-4.78501030694322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0DC-41F5-8166-702E0588073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'01_Gas'!$D$5:$AC$5</c15:sqref>
                  </c15:fullRef>
                </c:ext>
              </c:extLst>
              <c:f>('01_Gas'!$D$5,'01_Gas'!$I$5,'01_Gas'!$N$5,'01_Gas'!$S$5,'01_Gas'!$X$5)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'01_Gas'!$D$6:$AC$6</c15:sqref>
                  </c15:fullRef>
                </c:ext>
              </c:extLst>
              <c:f>('01_Gas'!$D$6,'01_Gas'!$I$6,'01_Gas'!$N$6,'01_Gas'!$S$6,'01_Gas'!$X$6)</c:f>
              <c:numCache>
                <c:formatCode>0</c:formatCode>
                <c:ptCount val="5"/>
                <c:pt idx="0">
                  <c:v>126.27994989262704</c:v>
                </c:pt>
                <c:pt idx="1">
                  <c:v>117.34288475304221</c:v>
                </c:pt>
                <c:pt idx="2">
                  <c:v>130.45578382247672</c:v>
                </c:pt>
                <c:pt idx="3">
                  <c:v>144.19310665712237</c:v>
                </c:pt>
                <c:pt idx="4">
                  <c:v>165.39424481030778</c:v>
                </c:pt>
              </c:numCache>
            </c:numRef>
          </c:val>
          <c:smooth val="0"/>
          <c:extLst>
            <c:ext xmlns:c16="http://schemas.microsoft.com/office/drawing/2014/chart" uri="{C3380CC4-5D6E-409C-BE32-E72D297353CC}">
              <c16:uniqueId val="{00000001-3348-456C-9926-5FC68ACE43D1}"/>
            </c:ext>
          </c:extLst>
        </c:ser>
        <c:ser>
          <c:idx val="6"/>
          <c:order val="3"/>
          <c:tx>
            <c:strRef>
              <c:f>'01_Gas'!$A$21:$A$26</c:f>
              <c:strCache>
                <c:ptCount val="1"/>
                <c:pt idx="0">
                  <c:v>Agora-KN45 (2024)</c:v>
                </c:pt>
              </c:strCache>
            </c:strRef>
          </c:tx>
          <c:spPr>
            <a:ln w="28575" cap="rnd">
              <a:solidFill>
                <a:srgbClr val="FF000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01E-44F3-BE73-B44D7DFB1189}"/>
                </c:ext>
              </c:extLst>
            </c:dLbl>
            <c:dLbl>
              <c:idx val="2"/>
              <c:layout>
                <c:manualLayout>
                  <c:x val="-2.4376297090119597E-2"/>
                  <c:y val="4.22206791789107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0DC-41F5-8166-702E058807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'01_Gas'!$D$5:$AC$5</c15:sqref>
                  </c15:fullRef>
                </c:ext>
              </c:extLst>
              <c:f>('01_Gas'!$D$5,'01_Gas'!$I$5,'01_Gas'!$N$5,'01_Gas'!$S$5,'01_Gas'!$X$5)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'01_Gas'!$D$21:$AC$21</c15:sqref>
                  </c15:fullRef>
                </c:ext>
              </c:extLst>
              <c:f>('01_Gas'!$D$21,'01_Gas'!$I$21,'01_Gas'!$N$21,'01_Gas'!$S$21,'01_Gas'!$X$21)</c:f>
              <c:numCache>
                <c:formatCode>0</c:formatCode>
                <c:ptCount val="5"/>
                <c:pt idx="0">
                  <c:v>120.89305</c:v>
                </c:pt>
                <c:pt idx="1">
                  <c:v>130.38005000000001</c:v>
                </c:pt>
                <c:pt idx="2">
                  <c:v>132.57990000000001</c:v>
                </c:pt>
                <c:pt idx="3">
                  <c:v>136.36622</c:v>
                </c:pt>
                <c:pt idx="4">
                  <c:v>170.12352999999999</c:v>
                </c:pt>
              </c:numCache>
            </c:numRef>
          </c:val>
          <c:smooth val="0"/>
          <c:extLst>
            <c:ext xmlns:c15="http://schemas.microsoft.com/office/drawing/2012/chart" uri="{02D57815-91ED-43cb-92C2-25804820EDAC}">
              <c15:categoryFilterExceptions>
                <c15:categoryFilterException>
                  <c15:sqref>'01_Gas'!$E$21</c15:sqref>
                  <c15:dLbl>
                    <c:idx val="0"/>
                    <c:layout>
                      <c:manualLayout>
                        <c:x val="-3.8334627837987648E-2"/>
                        <c:y val="-3.926457321860187E-2"/>
                      </c:manualLayout>
                    </c:layout>
                    <c:showLegendKey val="0"/>
                    <c:showVal val="1"/>
                    <c:showCatName val="0"/>
                    <c:showSerName val="0"/>
                    <c:showPercent val="0"/>
                    <c:showBubbleSize val="0"/>
                    <c:extLst>
                      <c:ext uri="{CE6537A1-D6FC-4f65-9D91-7224C49458BB}">
                        <c15:layout>
                          <c:manualLayout>
                            <c:w val="5.7925760303703652E-2"/>
                            <c:h val="4.5574951057305739E-2"/>
                          </c:manualLayout>
                        </c15:layout>
                      </c:ext>
                      <c:ext xmlns:c16="http://schemas.microsoft.com/office/drawing/2014/chart" uri="{C3380CC4-5D6E-409C-BE32-E72D297353CC}">
                        <c16:uniqueId val="{00000000-0AB4-47F3-8209-D91FF7BEF6C4}"/>
                      </c:ext>
                    </c:extLst>
                  </c15:dLbl>
                </c15:categoryFilterException>
                <c15:categoryFilterException>
                  <c15:sqref>'01_Gas'!$F$21</c15:sqref>
                  <c15:dLbl>
                    <c:idx val="0"/>
                    <c:delete val="1"/>
                    <c:extLst>
                      <c:ext uri="{CE6537A1-D6FC-4f65-9D91-7224C49458BB}"/>
                      <c:ext xmlns:c16="http://schemas.microsoft.com/office/drawing/2014/chart" uri="{C3380CC4-5D6E-409C-BE32-E72D297353CC}">
                        <c16:uniqueId val="{00000001-0AB4-47F3-8209-D91FF7BEF6C4}"/>
                      </c:ext>
                    </c:extLst>
                  </c15:dLbl>
                </c15:categoryFilterException>
              </c15:categoryFilterExceptions>
            </c:ext>
            <c:ext xmlns:c16="http://schemas.microsoft.com/office/drawing/2014/chart" uri="{C3380CC4-5D6E-409C-BE32-E72D297353CC}">
              <c16:uniqueId val="{00000002-3348-456C-9926-5FC68ACE43D1}"/>
            </c:ext>
          </c:extLst>
        </c:ser>
        <c:ser>
          <c:idx val="7"/>
          <c:order val="4"/>
          <c:tx>
            <c:strRef>
              <c:f>'01_Gas'!$A$27</c:f>
              <c:strCache>
                <c:ptCount val="1"/>
                <c:pt idx="0">
                  <c:v>BMWE-Langfristszenarien (2024)</c:v>
                </c:pt>
              </c:strCache>
            </c:strRef>
          </c:tx>
          <c:spPr>
            <a:ln w="28575" cap="rnd">
              <a:solidFill>
                <a:srgbClr val="A80578"/>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3-701E-44F3-BE73-B44D7DFB1189}"/>
                </c:ext>
              </c:extLst>
            </c:dLbl>
            <c:dLbl>
              <c:idx val="1"/>
              <c:delete val="1"/>
              <c:extLst>
                <c:ext xmlns:c15="http://schemas.microsoft.com/office/drawing/2012/chart" uri="{CE6537A1-D6FC-4f65-9D91-7224C49458BB}"/>
                <c:ext xmlns:c16="http://schemas.microsoft.com/office/drawing/2014/chart" uri="{C3380CC4-5D6E-409C-BE32-E72D297353CC}">
                  <c16:uniqueId val="{00000000-70DC-41F5-8166-702E058807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'01_Gas'!$D$5:$AC$5</c15:sqref>
                  </c15:fullRef>
                </c:ext>
              </c:extLst>
              <c:f>('01_Gas'!$D$5,'01_Gas'!$I$5,'01_Gas'!$N$5,'01_Gas'!$S$5,'01_Gas'!$X$5)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'01_Gas'!$D$27:$AC$27</c15:sqref>
                  </c15:fullRef>
                </c:ext>
              </c:extLst>
              <c:f>('01_Gas'!$D$27,'01_Gas'!$I$27,'01_Gas'!$N$27,'01_Gas'!$S$27,'01_Gas'!$X$27)</c:f>
              <c:numCache>
                <c:formatCode>0</c:formatCode>
                <c:ptCount val="5"/>
                <c:pt idx="0">
                  <c:v>120.98655845802688</c:v>
                </c:pt>
                <c:pt idx="1">
                  <c:v>116.51005579507988</c:v>
                </c:pt>
                <c:pt idx="2">
                  <c:v>145.18387014963227</c:v>
                </c:pt>
                <c:pt idx="3">
                  <c:v>193.57849353284303</c:v>
                </c:pt>
              </c:numCache>
            </c:numRef>
          </c:val>
          <c:smooth val="0"/>
          <c:extLst>
            <c:ext xmlns:c15="http://schemas.microsoft.com/office/drawing/2012/chart" uri="{02D57815-91ED-43cb-92C2-25804820EDAC}">
              <c15:categoryFilterExceptions>
                <c15:categoryFilterException>
                  <c15:sqref>'01_Gas'!$E$27</c15:sqref>
                  <c15:dLbl>
                    <c:idx val="0"/>
                    <c:delete val="1"/>
                    <c:extLst>
                      <c:ext uri="{CE6537A1-D6FC-4f65-9D91-7224C49458BB}"/>
                      <c:ext xmlns:c16="http://schemas.microsoft.com/office/drawing/2014/chart" uri="{C3380CC4-5D6E-409C-BE32-E72D297353CC}">
                        <c16:uniqueId val="{00000002-0AB4-47F3-8209-D91FF7BEF6C4}"/>
                      </c:ext>
                    </c:extLst>
                  </c15:dLbl>
                </c15:categoryFilterException>
                <c15:categoryFilterException>
                  <c15:sqref>'01_Gas'!$G$27</c15:sqref>
                  <c15:dLbl>
                    <c:idx val="0"/>
                    <c:layout>
                      <c:manualLayout>
                        <c:x val="-3.4299474927306242E-2"/>
                        <c:y val="-2.5241511354815487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3-0AB4-47F3-8209-D91FF7BEF6C4}"/>
                      </c:ext>
                    </c:extLst>
                  </c15:dLbl>
                </c15:categoryFilterException>
              </c15:categoryFilterExceptions>
            </c:ext>
            <c:ext xmlns:c16="http://schemas.microsoft.com/office/drawing/2014/chart" uri="{C3380CC4-5D6E-409C-BE32-E72D297353CC}">
              <c16:uniqueId val="{00000003-3348-456C-9926-5FC68ACE43D1}"/>
            </c:ext>
          </c:extLst>
        </c:ser>
        <c:ser>
          <c:idx val="9"/>
          <c:order val="5"/>
          <c:tx>
            <c:strRef>
              <c:f>'01_Gas'!$A$28</c:f>
              <c:strCache>
                <c:ptCount val="1"/>
                <c:pt idx="0">
                  <c:v>Ariadne-Report (2025)</c:v>
                </c:pt>
              </c:strCache>
            </c:strRef>
          </c:tx>
          <c:spPr>
            <a:ln w="28575" cap="rnd">
              <a:solidFill>
                <a:srgbClr val="EC6500"/>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2-70DC-41F5-8166-702E05880738}"/>
                </c:ext>
              </c:extLst>
            </c:dLbl>
            <c:dLbl>
              <c:idx val="2"/>
              <c:delete val="1"/>
              <c:extLst>
                <c:ext xmlns:c15="http://schemas.microsoft.com/office/drawing/2012/chart" uri="{CE6537A1-D6FC-4f65-9D91-7224C49458BB}"/>
                <c:ext xmlns:c16="http://schemas.microsoft.com/office/drawing/2014/chart" uri="{C3380CC4-5D6E-409C-BE32-E72D297353CC}">
                  <c16:uniqueId val="{00000001-70DC-41F5-8166-702E058807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'01_Gas'!$D$5:$AC$5</c15:sqref>
                  </c15:fullRef>
                </c:ext>
              </c:extLst>
              <c:f>('01_Gas'!$D$5,'01_Gas'!$I$5,'01_Gas'!$N$5,'01_Gas'!$S$5,'01_Gas'!$X$5)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'01_Gas'!$D$28:$AC$28</c15:sqref>
                  </c15:fullRef>
                </c:ext>
              </c:extLst>
              <c:f>('01_Gas'!$D$28,'01_Gas'!$I$28,'01_Gas'!$N$28,'01_Gas'!$S$28,'01_Gas'!$X$28)</c:f>
              <c:numCache>
                <c:formatCode>0</c:formatCode>
                <c:ptCount val="5"/>
                <c:pt idx="0">
                  <c:v>101.66444416749752</c:v>
                </c:pt>
                <c:pt idx="1">
                  <c:v>119.30054985044868</c:v>
                </c:pt>
                <c:pt idx="2">
                  <c:v>142.71547657028916</c:v>
                </c:pt>
                <c:pt idx="3">
                  <c:v>179.52870687936195</c:v>
                </c:pt>
                <c:pt idx="4">
                  <c:v>217.24086490528418</c:v>
                </c:pt>
              </c:numCache>
            </c:numRef>
          </c:val>
          <c:smooth val="0"/>
          <c:extLst>
            <c:ext xmlns:c15="http://schemas.microsoft.com/office/drawing/2012/chart" uri="{02D57815-91ED-43cb-92C2-25804820EDAC}">
              <c15:categoryFilterExceptions>
                <c15:categoryFilterException>
                  <c15:sqref>'01_Gas'!$E$28</c15:sqref>
                  <c15:dLbl>
                    <c:idx val="0"/>
                    <c:delete val="1"/>
                    <c:extLst>
                      <c:ext uri="{CE6537A1-D6FC-4f65-9D91-7224C49458BB}"/>
                      <c:ext xmlns:c16="http://schemas.microsoft.com/office/drawing/2014/chart" uri="{C3380CC4-5D6E-409C-BE32-E72D297353CC}">
                        <c16:uniqueId val="{00000004-0AB4-47F3-8209-D91FF7BEF6C4}"/>
                      </c:ext>
                    </c:extLst>
                  </c15:dLbl>
                </c15:categoryFilterException>
                <c15:categoryFilterException>
                  <c15:sqref>'01_Gas'!$F$28</c15:sqref>
                  <c15:dLbl>
                    <c:idx val="0"/>
                    <c:delete val="1"/>
                    <c:extLst>
                      <c:ext uri="{CE6537A1-D6FC-4f65-9D91-7224C49458BB}"/>
                      <c:ext xmlns:c16="http://schemas.microsoft.com/office/drawing/2014/chart" uri="{C3380CC4-5D6E-409C-BE32-E72D297353CC}">
                        <c16:uniqueId val="{00000005-0AB4-47F3-8209-D91FF7BEF6C4}"/>
                      </c:ext>
                    </c:extLst>
                  </c15:dLbl>
                </c15:categoryFilterException>
              </c15:categoryFilterExceptions>
            </c:ext>
            <c:ext xmlns:c16="http://schemas.microsoft.com/office/drawing/2014/chart" uri="{C3380CC4-5D6E-409C-BE32-E72D297353CC}">
              <c16:uniqueId val="{00000005-3348-456C-9926-5FC68ACE43D1}"/>
            </c:ext>
          </c:extLst>
        </c:ser>
        <c:dLbls>
          <c:showLegendKey val="0"/>
          <c:showVal val="1"/>
          <c:showCatName val="0"/>
          <c:showSerName val="0"/>
          <c:showPercent val="0"/>
          <c:showBubbleSize val="0"/>
        </c:dLbls>
        <c:smooth val="0"/>
        <c:axId val="1064840760"/>
        <c:axId val="1064841480"/>
        <c:extLst>
          <c:ext xmlns:c15="http://schemas.microsoft.com/office/drawing/2012/chart" uri="{02D57815-91ED-43cb-92C2-25804820EDAC}">
            <c15:filteredLineSeries>
              <c15:ser>
                <c:idx val="4"/>
                <c:order val="1"/>
                <c:tx>
                  <c:strRef>
                    <c:extLst>
                      <c:ext uri="{02D57815-91ED-43cb-92C2-25804820EDAC}">
                        <c15:formulaRef>
                          <c15:sqref>'01_Gas'!$A$6:$A$20</c15:sqref>
                        </c15:formulaRef>
                      </c:ext>
                    </c:extLst>
                    <c:strCache>
                      <c:ptCount val="1"/>
                      <c:pt idx="0">
                        <c:v>UBA-Projektionsbericht (2026)</c:v>
                      </c:pt>
                    </c:strCache>
                  </c:strRef>
                </c:tx>
                <c:spPr>
                  <a:ln w="28575" cap="rnd">
                    <a:solidFill>
                      <a:schemeClr val="accent5"/>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ullRef>
                          <c15:sqref>'01_Gas'!$D$5:$AC$5</c15:sqref>
                        </c15:fullRef>
                        <c15:formulaRef>
                          <c15:sqref>('01_Gas'!$D$5,'01_Gas'!$I$5,'01_Gas'!$N$5,'01_Gas'!$S$5,'01_Gas'!$X$5)</c15:sqref>
                        </c15:formulaRef>
                      </c:ext>
                    </c:extLst>
                    <c:numCache>
                      <c:formatCode>General</c:formatCode>
                      <c:ptCount val="5"/>
                      <c:pt idx="0">
                        <c:v>2025</c:v>
                      </c:pt>
                      <c:pt idx="1">
                        <c:v>2030</c:v>
                      </c:pt>
                      <c:pt idx="2">
                        <c:v>2035</c:v>
                      </c:pt>
                      <c:pt idx="3">
                        <c:v>2040</c:v>
                      </c:pt>
                      <c:pt idx="4">
                        <c:v>2045</c:v>
                      </c:pt>
                    </c:numCache>
                  </c:numRef>
                </c:cat>
                <c:val>
                  <c:numRef>
                    <c:extLst>
                      <c:ext uri="{02D57815-91ED-43cb-92C2-25804820EDAC}">
                        <c15:fullRef>
                          <c15:sqref>'01_Gas'!$D$12:$AC$12</c15:sqref>
                        </c15:fullRef>
                        <c15:formulaRef>
                          <c15:sqref>('01_Gas'!$D$12,'01_Gas'!$I$12,'01_Gas'!$N$12,'01_Gas'!$S$12,'01_Gas'!$X$12)</c15:sqref>
                        </c15:formulaRef>
                      </c:ext>
                    </c:extLst>
                    <c:numCache>
                      <c:formatCode>0</c:formatCode>
                      <c:ptCount val="5"/>
                      <c:pt idx="0">
                        <c:v>126.27994989262704</c:v>
                      </c:pt>
                      <c:pt idx="1">
                        <c:v>117.34288475304221</c:v>
                      </c:pt>
                      <c:pt idx="2">
                        <c:v>130.45578382247672</c:v>
                      </c:pt>
                      <c:pt idx="3">
                        <c:v>144.19310665712237</c:v>
                      </c:pt>
                      <c:pt idx="4">
                        <c:v>165.39424481030778</c:v>
                      </c:pt>
                    </c:numCache>
                  </c:numRef>
                </c:val>
                <c:smooth val="0"/>
                <c:extLst>
                  <c:ext xmlns:c16="http://schemas.microsoft.com/office/drawing/2014/chart" uri="{C3380CC4-5D6E-409C-BE32-E72D297353CC}">
                    <c16:uniqueId val="{00000009-3348-456C-9926-5FC68ACE43D1}"/>
                  </c:ext>
                </c:extLst>
              </c15:ser>
            </c15:filteredLineSeries>
            <c15:filteredLineSeries>
              <c15:ser>
                <c:idx val="5"/>
                <c:order val="2"/>
                <c:tx>
                  <c:strRef>
                    <c:extLst xmlns:c15="http://schemas.microsoft.com/office/drawing/2012/chart">
                      <c:ext xmlns:c15="http://schemas.microsoft.com/office/drawing/2012/chart" uri="{02D57815-91ED-43cb-92C2-25804820EDAC}">
                        <c15:formulaRef>
                          <c15:sqref>'01_Gas'!$A$6:$A$20</c15:sqref>
                        </c15:formulaRef>
                      </c:ext>
                    </c:extLst>
                    <c:strCache>
                      <c:ptCount val="1"/>
                      <c:pt idx="0">
                        <c:v>UBA-Projektionsbericht (2026)</c:v>
                      </c:pt>
                    </c:strCache>
                  </c:strRef>
                </c:tx>
                <c:spPr>
                  <a:ln w="28575" cap="rnd">
                    <a:solidFill>
                      <a:schemeClr val="accent6"/>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'01_Gas'!$D$5:$AC$5</c15:sqref>
                        </c15:fullRef>
                        <c15:formulaRef>
                          <c15:sqref>('01_Gas'!$D$5,'01_Gas'!$I$5,'01_Gas'!$N$5,'01_Gas'!$S$5,'01_Gas'!$X$5)</c15:sqref>
                        </c15:formulaRef>
                      </c:ext>
                    </c:extLst>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'01_Gas'!$D$17:$AC$17</c15:sqref>
                        </c15:fullRef>
                        <c15:formulaRef>
                          <c15:sqref>('01_Gas'!$D$17,'01_Gas'!$I$17,'01_Gas'!$N$17,'01_Gas'!$S$17,'01_Gas'!$X$17)</c15:sqref>
                        </c15:formulaRef>
                      </c:ext>
                    </c:extLst>
                    <c:numCache>
                      <c:formatCode>0</c:formatCode>
                      <c:ptCount val="5"/>
                      <c:pt idx="0">
                        <c:v>20.157179670722975</c:v>
                      </c:pt>
                      <c:pt idx="1">
                        <c:v>18.732712956335</c:v>
                      </c:pt>
                      <c:pt idx="2">
                        <c:v>20.830386542591267</c:v>
                      </c:pt>
                      <c:pt idx="3">
                        <c:v>23.025626342161775</c:v>
                      </c:pt>
                      <c:pt idx="4">
                        <c:v>26.411173944166066</c:v>
                      </c:pt>
                    </c:numCache>
                  </c:numRef>
                </c:val>
                <c:smooth val="0"/>
                <c:extLst xmlns:c15="http://schemas.microsoft.com/office/drawing/2012/chart">
                  <c:ext xmlns:c16="http://schemas.microsoft.com/office/drawing/2014/chart" uri="{C3380CC4-5D6E-409C-BE32-E72D297353CC}">
                    <c16:uniqueId val="{0000000A-3348-456C-9926-5FC68ACE43D1}"/>
                  </c:ext>
                </c:extLst>
              </c15:ser>
            </c15:filteredLineSeries>
          </c:ext>
        </c:extLst>
      </c:lineChart>
      <c:catAx>
        <c:axId val="1064840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064841480"/>
        <c:crosses val="autoZero"/>
        <c:auto val="1"/>
        <c:lblAlgn val="ctr"/>
        <c:lblOffset val="100"/>
        <c:noMultiLvlLbl val="0"/>
      </c:catAx>
      <c:valAx>
        <c:axId val="1064841480"/>
        <c:scaling>
          <c:orientation val="minMax"/>
          <c:max val="220"/>
          <c:min val="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r>
                  <a:rPr lang="de-DE"/>
                  <a:t>EUR2023/MWh </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064840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r>
              <a:rPr lang="de-DE" b="1"/>
              <a:t>Strompreise Endverbraucher</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endParaRPr lang="de-DE"/>
        </a:p>
      </c:txPr>
    </c:title>
    <c:autoTitleDeleted val="0"/>
    <c:plotArea>
      <c:layout/>
      <c:lineChart>
        <c:grouping val="standard"/>
        <c:varyColors val="0"/>
        <c:ser>
          <c:idx val="1"/>
          <c:order val="0"/>
          <c:tx>
            <c:strRef>
              <c:f>'02_Strom'!$A$6:$A$21</c:f>
              <c:strCache>
                <c:ptCount val="1"/>
                <c:pt idx="0">
                  <c:v>UBA-Projektionsbericht (2026)</c:v>
                </c:pt>
              </c:strCache>
            </c:strRef>
          </c:tx>
          <c:spPr>
            <a:ln w="28575" cap="rnd">
              <a:solidFill>
                <a:srgbClr val="2900ED"/>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'02_Strom'!$E$5:$AD$5</c15:sqref>
                  </c15:fullRef>
                </c:ext>
              </c:extLst>
              <c:f>('02_Strom'!$E$5,'02_Strom'!$J$5,'02_Strom'!$O$5,'02_Strom'!$T$5,'02_Strom'!$Y$5)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'02_Strom'!$E$6:$AD$6</c15:sqref>
                  </c15:fullRef>
                </c:ext>
              </c:extLst>
              <c:f>('02_Strom'!$E$6,'02_Strom'!$J$6,'02_Strom'!$O$6,'02_Strom'!$T$6,'02_Strom'!$Y$6)</c:f>
              <c:numCache>
                <c:formatCode>0</c:formatCode>
                <c:ptCount val="5"/>
                <c:pt idx="0">
                  <c:v>373.67859699355756</c:v>
                </c:pt>
                <c:pt idx="1">
                  <c:v>321.38310665712237</c:v>
                </c:pt>
                <c:pt idx="2">
                  <c:v>330.84702934860405</c:v>
                </c:pt>
                <c:pt idx="3">
                  <c:v>319.04151753758049</c:v>
                </c:pt>
                <c:pt idx="4">
                  <c:v>326.35898353614886</c:v>
                </c:pt>
              </c:numCache>
            </c:numRef>
          </c:val>
          <c:smooth val="0"/>
          <c:extLst>
            <c:ext xmlns:c16="http://schemas.microsoft.com/office/drawing/2014/chart" uri="{C3380CC4-5D6E-409C-BE32-E72D297353CC}">
              <c16:uniqueId val="{00000001-1AB7-4AF6-99B2-C617D5BBE943}"/>
            </c:ext>
          </c:extLst>
        </c:ser>
        <c:ser>
          <c:idx val="3"/>
          <c:order val="2"/>
          <c:tx>
            <c:strRef>
              <c:f>'02_Strom'!$A$23</c:f>
              <c:strCache>
                <c:ptCount val="1"/>
                <c:pt idx="0">
                  <c:v>Ariadne-Report PyPSA (2025)</c:v>
                </c:pt>
              </c:strCache>
            </c:strRef>
          </c:tx>
          <c:spPr>
            <a:ln w="28575" cap="rnd">
              <a:solidFill>
                <a:srgbClr val="EC6500"/>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'02_Strom'!$E$5:$AD$5</c15:sqref>
                  </c15:fullRef>
                </c:ext>
              </c:extLst>
              <c:f>('02_Strom'!$E$5,'02_Strom'!$J$5,'02_Strom'!$O$5,'02_Strom'!$T$5,'02_Strom'!$Y$5)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'02_Strom'!$E$23:$AD$23</c15:sqref>
                  </c15:fullRef>
                </c:ext>
              </c:extLst>
              <c:f>('02_Strom'!$E$23,'02_Strom'!$J$23,'02_Strom'!$O$23,'02_Strom'!$T$23,'02_Strom'!$Y$23)</c:f>
              <c:numCache>
                <c:formatCode>0</c:formatCode>
                <c:ptCount val="5"/>
                <c:pt idx="0">
                  <c:v>381.68756231306099</c:v>
                </c:pt>
                <c:pt idx="1">
                  <c:v>338.04914007976072</c:v>
                </c:pt>
                <c:pt idx="2">
                  <c:v>308.79831754735801</c:v>
                </c:pt>
                <c:pt idx="3">
                  <c:v>293.4594715852445</c:v>
                </c:pt>
                <c:pt idx="4">
                  <c:v>274.55345214356936</c:v>
                </c:pt>
              </c:numCache>
            </c:numRef>
          </c:val>
          <c:smooth val="0"/>
          <c:extLst>
            <c:ext xmlns:c16="http://schemas.microsoft.com/office/drawing/2014/chart" uri="{C3380CC4-5D6E-409C-BE32-E72D297353CC}">
              <c16:uniqueId val="{00000003-1AB7-4AF6-99B2-C617D5BBE943}"/>
            </c:ext>
          </c:extLst>
        </c:ser>
        <c:ser>
          <c:idx val="4"/>
          <c:order val="3"/>
          <c:tx>
            <c:strRef>
              <c:f>'02_Strom'!$A$24</c:f>
              <c:strCache>
                <c:ptCount val="1"/>
                <c:pt idx="0">
                  <c:v>Agora-KN45 (2024)</c:v>
                </c:pt>
              </c:strCache>
            </c:strRef>
          </c:tx>
          <c:spPr>
            <a:ln w="28575" cap="rnd">
              <a:solidFill>
                <a:srgbClr val="FF0000"/>
              </a:solidFill>
              <a:round/>
            </a:ln>
            <a:effectLst/>
          </c:spPr>
          <c:marker>
            <c:symbol val="none"/>
          </c:marker>
          <c:dLbls>
            <c:dLbl>
              <c:idx val="0"/>
              <c:layout>
                <c:manualLayout>
                  <c:x val="-8.1214134688112297E-2"/>
                  <c:y val="3.801354364461084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08-4131-8991-2A9C23EB3FB5}"/>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'02_Strom'!$E$5:$AD$5</c15:sqref>
                  </c15:fullRef>
                </c:ext>
              </c:extLst>
              <c:f>('02_Strom'!$E$5,'02_Strom'!$J$5,'02_Strom'!$O$5,'02_Strom'!$T$5,'02_Strom'!$Y$5)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'02_Strom'!$E$24:$AD$24</c15:sqref>
                  </c15:fullRef>
                </c:ext>
              </c:extLst>
              <c:f>('02_Strom'!$E$24,'02_Strom'!$J$24,'02_Strom'!$O$24,'02_Strom'!$T$24,'02_Strom'!$Y$24)</c:f>
              <c:numCache>
                <c:formatCode>0</c:formatCode>
                <c:ptCount val="5"/>
                <c:pt idx="0">
                  <c:v>371.94979816922688</c:v>
                </c:pt>
                <c:pt idx="1">
                  <c:v>410.54197128084235</c:v>
                </c:pt>
                <c:pt idx="2">
                  <c:v>384.5833034097551</c:v>
                </c:pt>
                <c:pt idx="3">
                  <c:v>384.16249903477859</c:v>
                </c:pt>
                <c:pt idx="4">
                  <c:v>359.39246075283558</c:v>
                </c:pt>
              </c:numCache>
            </c:numRef>
          </c:val>
          <c:smooth val="0"/>
          <c:extLst>
            <c:ext xmlns:c16="http://schemas.microsoft.com/office/drawing/2014/chart" uri="{C3380CC4-5D6E-409C-BE32-E72D297353CC}">
              <c16:uniqueId val="{00000004-1AB7-4AF6-99B2-C617D5BBE943}"/>
            </c:ext>
          </c:extLst>
        </c:ser>
        <c:ser>
          <c:idx val="5"/>
          <c:order val="4"/>
          <c:tx>
            <c:strRef>
              <c:f>'02_Strom'!$A$25</c:f>
              <c:strCache>
                <c:ptCount val="1"/>
                <c:pt idx="0">
                  <c:v>BMWE-Langfristszenarien (2024)</c:v>
                </c:pt>
              </c:strCache>
            </c:strRef>
          </c:tx>
          <c:spPr>
            <a:ln w="28575" cap="rnd">
              <a:solidFill>
                <a:srgbClr val="A80578"/>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'02_Strom'!$E$5:$AD$5</c15:sqref>
                  </c15:fullRef>
                </c:ext>
              </c:extLst>
              <c:f>('02_Strom'!$E$5,'02_Strom'!$J$5,'02_Strom'!$O$5,'02_Strom'!$T$5,'02_Strom'!$Y$5)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'02_Strom'!$E$25:$AD$25</c15:sqref>
                  </c15:fullRef>
                </c:ext>
              </c:extLst>
              <c:f>('02_Strom'!$E$25,'02_Strom'!$J$25,'02_Strom'!$O$25,'02_Strom'!$T$25,'02_Strom'!$Y$25)</c:f>
              <c:numCache>
                <c:formatCode>0</c:formatCode>
                <c:ptCount val="5"/>
                <c:pt idx="0">
                  <c:v>387.156987065686</c:v>
                </c:pt>
                <c:pt idx="1">
                  <c:v>387.156987065686</c:v>
                </c:pt>
                <c:pt idx="2">
                  <c:v>399.25564291148874</c:v>
                </c:pt>
                <c:pt idx="3">
                  <c:v>423.45295460309404</c:v>
                </c:pt>
                <c:pt idx="4">
                  <c:v>423.45295460309404</c:v>
                </c:pt>
              </c:numCache>
            </c:numRef>
          </c:val>
          <c:smooth val="0"/>
          <c:extLst>
            <c:ext xmlns:c16="http://schemas.microsoft.com/office/drawing/2014/chart" uri="{C3380CC4-5D6E-409C-BE32-E72D297353CC}">
              <c16:uniqueId val="{00000005-1AB7-4AF6-99B2-C617D5BBE943}"/>
            </c:ext>
          </c:extLst>
        </c:ser>
        <c:dLbls>
          <c:dLblPos val="t"/>
          <c:showLegendKey val="0"/>
          <c:showVal val="1"/>
          <c:showCatName val="0"/>
          <c:showSerName val="0"/>
          <c:showPercent val="0"/>
          <c:showBubbleSize val="0"/>
        </c:dLbls>
        <c:smooth val="0"/>
        <c:axId val="1169700408"/>
        <c:axId val="1169695008"/>
        <c:extLst>
          <c:ext xmlns:c15="http://schemas.microsoft.com/office/drawing/2012/chart" uri="{02D57815-91ED-43cb-92C2-25804820EDAC}">
            <c15:filteredLineSeries>
              <c15:ser>
                <c:idx val="2"/>
                <c:order val="1"/>
                <c:tx>
                  <c:strRef>
                    <c:extLst>
                      <c:ext uri="{02D57815-91ED-43cb-92C2-25804820EDAC}">
                        <c15:formulaRef>
                          <c15:sqref>'02_Strom'!$A$22</c15:sqref>
                        </c15:formulaRef>
                      </c:ext>
                    </c:extLst>
                    <c:strCache>
                      <c:ptCount val="1"/>
                      <c:pt idx="0">
                        <c:v>Ariadne-Report Indikation (2025)</c:v>
                      </c:pt>
                    </c:strCache>
                  </c:strRef>
                </c:tx>
                <c:spPr>
                  <a:ln w="28575" cap="rnd">
                    <a:solidFill>
                      <a:srgbClr val="EC65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ullRef>
                          <c15:sqref>'02_Strom'!$E$5:$AD$5</c15:sqref>
                        </c15:fullRef>
                        <c15:formulaRef>
                          <c15:sqref>('02_Strom'!$E$5,'02_Strom'!$J$5,'02_Strom'!$O$5,'02_Strom'!$T$5,'02_Strom'!$Y$5)</c15:sqref>
                        </c15:formulaRef>
                      </c:ext>
                    </c:extLst>
                    <c:numCache>
                      <c:formatCode>General</c:formatCode>
                      <c:ptCount val="5"/>
                      <c:pt idx="0">
                        <c:v>2025</c:v>
                      </c:pt>
                      <c:pt idx="1">
                        <c:v>2030</c:v>
                      </c:pt>
                      <c:pt idx="2">
                        <c:v>2035</c:v>
                      </c:pt>
                      <c:pt idx="3">
                        <c:v>2040</c:v>
                      </c:pt>
                      <c:pt idx="4">
                        <c:v>2045</c:v>
                      </c:pt>
                    </c:numCache>
                  </c:numRef>
                </c:cat>
                <c:val>
                  <c:numRef>
                    <c:extLst>
                      <c:ext uri="{02D57815-91ED-43cb-92C2-25804820EDAC}">
                        <c15:fullRef>
                          <c15:sqref>'02_Strom'!$E$22:$AD$22</c15:sqref>
                        </c15:fullRef>
                        <c15:formulaRef>
                          <c15:sqref>('02_Strom'!$E$22,'02_Strom'!$J$22,'02_Strom'!$O$22,'02_Strom'!$T$22,'02_Strom'!$Y$22)</c15:sqref>
                        </c15:formulaRef>
                      </c:ext>
                    </c:extLst>
                    <c:numCache>
                      <c:formatCode>0</c:formatCode>
                      <c:ptCount val="5"/>
                      <c:pt idx="0">
                        <c:v>293.7346019920999</c:v>
                      </c:pt>
                      <c:pt idx="1">
                        <c:v>287.27911933220355</c:v>
                      </c:pt>
                      <c:pt idx="2">
                        <c:v>276.43914928763945</c:v>
                      </c:pt>
                      <c:pt idx="3">
                        <c:v>275.72688665956099</c:v>
                      </c:pt>
                      <c:pt idx="4">
                        <c:v>278.23953140578266</c:v>
                      </c:pt>
                    </c:numCache>
                  </c:numRef>
                </c:val>
                <c:smooth val="0"/>
                <c:extLst>
                  <c:ext xmlns:c16="http://schemas.microsoft.com/office/drawing/2014/chart" uri="{C3380CC4-5D6E-409C-BE32-E72D297353CC}">
                    <c16:uniqueId val="{00000002-1AB7-4AF6-99B2-C617D5BBE943}"/>
                  </c:ext>
                </c:extLst>
              </c15:ser>
            </c15:filteredLineSeries>
          </c:ext>
        </c:extLst>
      </c:lineChart>
      <c:catAx>
        <c:axId val="1169700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169695008"/>
        <c:crosses val="autoZero"/>
        <c:auto val="1"/>
        <c:lblAlgn val="ctr"/>
        <c:lblOffset val="100"/>
        <c:noMultiLvlLbl val="0"/>
      </c:catAx>
      <c:valAx>
        <c:axId val="1169695008"/>
        <c:scaling>
          <c:orientation val="minMax"/>
          <c:min val="2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r>
                  <a:rPr lang="de-DE"/>
                  <a:t>EUR2023/MWh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169700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r>
              <a:rPr lang="de-DE" b="1"/>
              <a:t>Wärmepumpentarif Endverbraucher </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endParaRPr lang="de-DE"/>
        </a:p>
      </c:txPr>
    </c:title>
    <c:autoTitleDeleted val="0"/>
    <c:plotArea>
      <c:layout>
        <c:manualLayout>
          <c:layoutTarget val="inner"/>
          <c:xMode val="edge"/>
          <c:yMode val="edge"/>
          <c:x val="0.10658133333333333"/>
          <c:y val="0.12820512820512822"/>
          <c:w val="0.86568533333333331"/>
          <c:h val="0.68308986133535221"/>
        </c:manualLayout>
      </c:layout>
      <c:lineChart>
        <c:grouping val="standard"/>
        <c:varyColors val="0"/>
        <c:ser>
          <c:idx val="1"/>
          <c:order val="1"/>
          <c:tx>
            <c:strRef>
              <c:f>'02_Strom'!$A$31:$A$36</c:f>
              <c:strCache>
                <c:ptCount val="1"/>
                <c:pt idx="0">
                  <c:v>UBA-Projektionsbericht (2026)</c:v>
                </c:pt>
              </c:strCache>
            </c:strRef>
          </c:tx>
          <c:spPr>
            <a:ln w="28575" cap="rnd">
              <a:solidFill>
                <a:srgbClr val="2900ED"/>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'02_Strom'!$E$29:$AD$29</c15:sqref>
                  </c15:fullRef>
                </c:ext>
              </c:extLst>
              <c:f>('02_Strom'!$E$29,'02_Strom'!$J$29,'02_Strom'!$O$29,'02_Strom'!$T$29,'02_Strom'!$Y$29)</c:f>
              <c:numCache>
                <c:formatCode>0</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'02_Strom'!$E$31:$AD$31</c15:sqref>
                  </c15:fullRef>
                </c:ext>
              </c:extLst>
              <c:f>('02_Strom'!$E$31,'02_Strom'!$J$31,'02_Strom'!$O$31,'02_Strom'!$T$31,'02_Strom'!$Y$31)</c:f>
              <c:numCache>
                <c:formatCode>0</c:formatCode>
                <c:ptCount val="5"/>
                <c:pt idx="0">
                  <c:v>267.62412312097348</c:v>
                </c:pt>
                <c:pt idx="1">
                  <c:v>198.05941302791695</c:v>
                </c:pt>
                <c:pt idx="2">
                  <c:v>204.59634931997132</c:v>
                </c:pt>
                <c:pt idx="3">
                  <c:v>196.40078740157477</c:v>
                </c:pt>
                <c:pt idx="4">
                  <c:v>200.1083035075161</c:v>
                </c:pt>
              </c:numCache>
            </c:numRef>
          </c:val>
          <c:smooth val="0"/>
          <c:extLst>
            <c:ext xmlns:c16="http://schemas.microsoft.com/office/drawing/2014/chart" uri="{C3380CC4-5D6E-409C-BE32-E72D297353CC}">
              <c16:uniqueId val="{00000001-1BD3-419A-864E-534D401E61C8}"/>
            </c:ext>
          </c:extLst>
        </c:ser>
        <c:ser>
          <c:idx val="2"/>
          <c:order val="2"/>
          <c:tx>
            <c:strRef>
              <c:f>'02_Strom'!$A$37</c:f>
              <c:strCache>
                <c:ptCount val="1"/>
                <c:pt idx="0">
                  <c:v>Agora-KN45 (2024)</c:v>
                </c:pt>
              </c:strCache>
            </c:strRef>
          </c:tx>
          <c:spPr>
            <a:ln w="28575" cap="rnd">
              <a:solidFill>
                <a:srgbClr val="EC0000"/>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'02_Strom'!$E$29:$AD$29</c15:sqref>
                  </c15:fullRef>
                </c:ext>
              </c:extLst>
              <c:f>('02_Strom'!$E$29,'02_Strom'!$J$29,'02_Strom'!$O$29,'02_Strom'!$T$29,'02_Strom'!$Y$29)</c:f>
              <c:numCache>
                <c:formatCode>0</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'02_Strom'!$E$37:$AD$37</c15:sqref>
                  </c15:fullRef>
                </c:ext>
              </c:extLst>
              <c:f>('02_Strom'!$E$37,'02_Strom'!$J$37,'02_Strom'!$O$37,'02_Strom'!$T$37,'02_Strom'!$Y$37)</c:f>
              <c:numCache>
                <c:formatCode>0</c:formatCode>
                <c:ptCount val="5"/>
                <c:pt idx="0">
                  <c:v>253.50022179624784</c:v>
                </c:pt>
                <c:pt idx="1">
                  <c:v>264.42894792953939</c:v>
                </c:pt>
                <c:pt idx="2">
                  <c:v>290.07863095899546</c:v>
                </c:pt>
                <c:pt idx="3">
                  <c:v>301.10501166796308</c:v>
                </c:pt>
                <c:pt idx="4">
                  <c:v>288.48828758750972</c:v>
                </c:pt>
              </c:numCache>
            </c:numRef>
          </c:val>
          <c:smooth val="0"/>
          <c:extLst>
            <c:ext xmlns:c16="http://schemas.microsoft.com/office/drawing/2014/chart" uri="{C3380CC4-5D6E-409C-BE32-E72D297353CC}">
              <c16:uniqueId val="{00000002-1BD3-419A-864E-534D401E61C8}"/>
            </c:ext>
          </c:extLst>
        </c:ser>
        <c:ser>
          <c:idx val="4"/>
          <c:order val="3"/>
          <c:tx>
            <c:strRef>
              <c:f>'02_Strom'!$A$38</c:f>
              <c:strCache>
                <c:ptCount val="1"/>
                <c:pt idx="0">
                  <c:v>BMWE-Langfristszenarien (2024)</c:v>
                </c:pt>
              </c:strCache>
            </c:strRef>
          </c:tx>
          <c:spPr>
            <a:ln w="28575" cap="rnd">
              <a:solidFill>
                <a:schemeClr val="accent5"/>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'02_Strom'!$E$29:$AD$29</c15:sqref>
                  </c15:fullRef>
                </c:ext>
              </c:extLst>
              <c:f>('02_Strom'!$E$29,'02_Strom'!$J$29,'02_Strom'!$O$29,'02_Strom'!$T$29,'02_Strom'!$Y$29)</c:f>
              <c:numCache>
                <c:formatCode>0</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'02_Strom'!$E$38:$AD$38</c15:sqref>
                  </c15:fullRef>
                </c:ext>
              </c:extLst>
              <c:f>('02_Strom'!$E$38,'02_Strom'!$J$38,'02_Strom'!$O$38,'02_Strom'!$T$38,'02_Strom'!$Y$38)</c:f>
              <c:numCache>
                <c:formatCode>0</c:formatCode>
                <c:ptCount val="5"/>
                <c:pt idx="0">
                  <c:v>290.36774029926454</c:v>
                </c:pt>
                <c:pt idx="1">
                  <c:v>287.94800913010397</c:v>
                </c:pt>
                <c:pt idx="2">
                  <c:v>302.46639614506722</c:v>
                </c:pt>
                <c:pt idx="3">
                  <c:v>314.5650519908699</c:v>
                </c:pt>
                <c:pt idx="4">
                  <c:v>314.5650519908699</c:v>
                </c:pt>
              </c:numCache>
            </c:numRef>
          </c:val>
          <c:smooth val="0"/>
          <c:extLst>
            <c:ext xmlns:c16="http://schemas.microsoft.com/office/drawing/2014/chart" uri="{C3380CC4-5D6E-409C-BE32-E72D297353CC}">
              <c16:uniqueId val="{00000004-1BD3-419A-864E-534D401E61C8}"/>
            </c:ext>
          </c:extLst>
        </c:ser>
        <c:dLbls>
          <c:dLblPos val="t"/>
          <c:showLegendKey val="0"/>
          <c:showVal val="1"/>
          <c:showCatName val="0"/>
          <c:showSerName val="0"/>
          <c:showPercent val="0"/>
          <c:showBubbleSize val="0"/>
        </c:dLbls>
        <c:smooth val="0"/>
        <c:axId val="1169700408"/>
        <c:axId val="1169695008"/>
        <c:extLst>
          <c:ext xmlns:c15="http://schemas.microsoft.com/office/drawing/2012/chart" uri="{02D57815-91ED-43cb-92C2-25804820EDAC}">
            <c15:filteredLineSeries>
              <c15:ser>
                <c:idx val="0"/>
                <c:order val="0"/>
                <c:tx>
                  <c:strRef>
                    <c:extLst>
                      <c:ext uri="{02D57815-91ED-43cb-92C2-25804820EDAC}">
                        <c15:formulaRef>
                          <c15:sqref>'02_Strom'!$A$30</c15:sqref>
                        </c15:formulaRef>
                      </c:ext>
                    </c:extLst>
                    <c:strCache>
                      <c:ptCount val="1"/>
                      <c:pt idx="0">
                        <c:v>UBA-Projektionsbericht (2025)</c:v>
                      </c:pt>
                    </c:strCache>
                  </c:strRef>
                </c:tx>
                <c:spPr>
                  <a:ln w="28575" cap="rnd">
                    <a:solidFill>
                      <a:srgbClr val="2900ED"/>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ullRef>
                          <c15:sqref>'02_Strom'!$E$29:$AD$29</c15:sqref>
                        </c15:fullRef>
                        <c15:formulaRef>
                          <c15:sqref>('02_Strom'!$E$29,'02_Strom'!$J$29,'02_Strom'!$O$29,'02_Strom'!$T$29,'02_Strom'!$Y$29)</c15:sqref>
                        </c15:formulaRef>
                      </c:ext>
                    </c:extLst>
                    <c:numCache>
                      <c:formatCode>0</c:formatCode>
                      <c:ptCount val="5"/>
                      <c:pt idx="0">
                        <c:v>2025</c:v>
                      </c:pt>
                      <c:pt idx="1">
                        <c:v>2030</c:v>
                      </c:pt>
                      <c:pt idx="2">
                        <c:v>2035</c:v>
                      </c:pt>
                      <c:pt idx="3">
                        <c:v>2040</c:v>
                      </c:pt>
                      <c:pt idx="4">
                        <c:v>2045</c:v>
                      </c:pt>
                    </c:numCache>
                  </c:numRef>
                </c:cat>
                <c:val>
                  <c:numRef>
                    <c:extLst>
                      <c:ext uri="{02D57815-91ED-43cb-92C2-25804820EDAC}">
                        <c15:fullRef>
                          <c15:sqref>'02_Strom'!$E$30:$AD$30</c15:sqref>
                        </c15:fullRef>
                        <c15:formulaRef>
                          <c15:sqref>('02_Strom'!$E$30,'02_Strom'!$J$30,'02_Strom'!$O$30,'02_Strom'!$T$30,'02_Strom'!$Y$30)</c15:sqref>
                        </c15:formulaRef>
                      </c:ext>
                    </c:extLst>
                    <c:numCache>
                      <c:formatCode>0</c:formatCode>
                      <c:ptCount val="5"/>
                      <c:pt idx="0">
                        <c:v>258.7286770350749</c:v>
                      </c:pt>
                      <c:pt idx="1">
                        <c:v>272.71028064937389</c:v>
                      </c:pt>
                      <c:pt idx="2">
                        <c:v>261.38543535812454</c:v>
                      </c:pt>
                      <c:pt idx="3">
                        <c:v>253.17514740328164</c:v>
                      </c:pt>
                      <c:pt idx="4">
                        <c:v>251.83569709831315</c:v>
                      </c:pt>
                    </c:numCache>
                  </c:numRef>
                </c:val>
                <c:smooth val="0"/>
                <c:extLst>
                  <c:ext xmlns:c16="http://schemas.microsoft.com/office/drawing/2014/chart" uri="{C3380CC4-5D6E-409C-BE32-E72D297353CC}">
                    <c16:uniqueId val="{00000000-1BD3-419A-864E-534D401E61C8}"/>
                  </c:ext>
                </c:extLst>
              </c15:ser>
            </c15:filteredLineSeries>
          </c:ext>
        </c:extLst>
      </c:lineChart>
      <c:catAx>
        <c:axId val="116970040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169695008"/>
        <c:crosses val="autoZero"/>
        <c:auto val="1"/>
        <c:lblAlgn val="ctr"/>
        <c:lblOffset val="100"/>
        <c:noMultiLvlLbl val="0"/>
      </c:catAx>
      <c:valAx>
        <c:axId val="1169695008"/>
        <c:scaling>
          <c:orientation val="minMax"/>
          <c:max val="350"/>
          <c:min val="17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r>
                  <a:rPr lang="de-DE"/>
                  <a:t>EUR2023/MWh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169700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r>
              <a:rPr lang="de-DE" b="1"/>
              <a:t>Heizölpreise Endverbraucher</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endParaRPr lang="de-DE"/>
        </a:p>
      </c:txPr>
    </c:title>
    <c:autoTitleDeleted val="0"/>
    <c:plotArea>
      <c:layout/>
      <c:lineChart>
        <c:grouping val="standard"/>
        <c:varyColors val="0"/>
        <c:ser>
          <c:idx val="2"/>
          <c:order val="1"/>
          <c:tx>
            <c:v>Ariadne (KN2045)</c:v>
          </c:tx>
          <c:spPr>
            <a:ln w="28575" cap="rnd">
              <a:solidFill>
                <a:srgbClr val="EC650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C-203C-46C4-A655-78147118E18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'03_Öl'!$D$5:$AC$5</c15:sqref>
                  </c15:fullRef>
                </c:ext>
              </c:extLst>
              <c:f>('03_Öl'!$D$5,'03_Öl'!$I$5,'03_Öl'!$N$5,'03_Öl'!$S$5,'03_Öl'!$X$5)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'03_Öl'!$D$11:$AC$11</c15:sqref>
                  </c15:fullRef>
                </c:ext>
              </c:extLst>
              <c:f>('03_Öl'!$D$11,'03_Öl'!$I$11,'03_Öl'!$N$11,'03_Öl'!$S$11,'03_Öl'!$X$11)</c:f>
              <c:numCache>
                <c:formatCode>0.0</c:formatCode>
                <c:ptCount val="5"/>
                <c:pt idx="0">
                  <c:v>1.0132199551345964</c:v>
                </c:pt>
                <c:pt idx="1">
                  <c:v>1.6651565802592223</c:v>
                </c:pt>
                <c:pt idx="2">
                  <c:v>1.9874863758723829</c:v>
                </c:pt>
                <c:pt idx="3" formatCode="0.00">
                  <c:v>2.3102442323030909</c:v>
                </c:pt>
                <c:pt idx="4">
                  <c:v>2.6334301495513461</c:v>
                </c:pt>
              </c:numCache>
            </c:numRef>
          </c:val>
          <c:smooth val="0"/>
          <c:extLst xmlns:c15="http://schemas.microsoft.com/office/drawing/2012/chart">
            <c:ext xmlns:c16="http://schemas.microsoft.com/office/drawing/2014/chart" uri="{C3380CC4-5D6E-409C-BE32-E72D297353CC}">
              <c16:uniqueId val="{00000004-8A18-4FEC-AFB2-FB57F5B5E492}"/>
            </c:ext>
          </c:extLst>
        </c:ser>
        <c:ser>
          <c:idx val="6"/>
          <c:order val="2"/>
          <c:tx>
            <c:strRef>
              <c:f>'03_Öl'!$A$12</c:f>
              <c:strCache>
                <c:ptCount val="1"/>
                <c:pt idx="0">
                  <c:v>BMWE-Langfristszenarien (2024)</c:v>
                </c:pt>
              </c:strCache>
            </c:strRef>
          </c:tx>
          <c:spPr>
            <a:ln w="28575" cap="rnd">
              <a:solidFill>
                <a:srgbClr val="A80578"/>
              </a:solidFill>
              <a:round/>
            </a:ln>
            <a:effectLst/>
          </c:spPr>
          <c:marker>
            <c:symbol val="none"/>
          </c:marker>
          <c:dLbls>
            <c:dLbl>
              <c:idx val="0"/>
              <c:layout>
                <c:manualLayout>
                  <c:x val="-9.1897332886174521E-2"/>
                  <c:y val="-1.55642676120657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03C-46C4-A655-78147118E180}"/>
                </c:ext>
              </c:extLst>
            </c:dLbl>
            <c:dLbl>
              <c:idx val="1"/>
              <c:layout>
                <c:manualLayout>
                  <c:x val="-4.3979702414037166E-3"/>
                  <c:y val="1.49935380822644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0FD-4F3D-9E43-F1126361DDF0}"/>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'03_Öl'!$D$5:$AC$5</c15:sqref>
                  </c15:fullRef>
                </c:ext>
              </c:extLst>
              <c:f>('03_Öl'!$D$5,'03_Öl'!$I$5,'03_Öl'!$N$5,'03_Öl'!$S$5,'03_Öl'!$X$5)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'03_Öl'!$D$12:$AC$12</c15:sqref>
                  </c15:fullRef>
                </c:ext>
              </c:extLst>
              <c:f>('03_Öl'!$D$12,'03_Öl'!$I$12,'03_Öl'!$N$12,'03_Öl'!$S$12,'03_Öl'!$X$12)</c:f>
              <c:numCache>
                <c:formatCode>0.00</c:formatCode>
                <c:ptCount val="5"/>
                <c:pt idx="0">
                  <c:v>0.85900456505199085</c:v>
                </c:pt>
                <c:pt idx="1">
                  <c:v>0.90739918843520162</c:v>
                </c:pt>
                <c:pt idx="3" formatCode="0.0">
                  <c:v>1.5002333248795334</c:v>
                </c:pt>
                <c:pt idx="4" formatCode="0.0">
                  <c:v>1.4881346690337307</c:v>
                </c:pt>
              </c:numCache>
            </c:numRef>
          </c:val>
          <c:smooth val="0"/>
          <c:extLst>
            <c:ext xmlns:c15="http://schemas.microsoft.com/office/drawing/2012/chart" uri="{02D57815-91ED-43cb-92C2-25804820EDAC}">
              <c15:categoryFilterExceptions>
                <c15:categoryFilterException>
                  <c15:sqref>'03_Öl'!$E$12</c15:sqref>
                  <c15:dLbl>
                    <c:idx val="0"/>
                    <c:layout>
                      <c:manualLayout>
                        <c:x val="-1.6473915479675534E-2"/>
                        <c:y val="4.8076738721968326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4-8EAA-4C4A-A75E-F8D3884F5CE9}"/>
                      </c:ext>
                    </c:extLst>
                  </c15:dLbl>
                </c15:categoryFilterException>
              </c15:categoryFilterExceptions>
            </c:ext>
            <c:ext xmlns:c16="http://schemas.microsoft.com/office/drawing/2014/chart" uri="{C3380CC4-5D6E-409C-BE32-E72D297353CC}">
              <c16:uniqueId val="{00000001-8A18-4FEC-AFB2-FB57F5B5E492}"/>
            </c:ext>
          </c:extLst>
        </c:ser>
        <c:ser>
          <c:idx val="0"/>
          <c:order val="0"/>
          <c:tx>
            <c:strRef>
              <c:f>'03_Öl'!$A$6:$A$10</c:f>
              <c:strCache>
                <c:ptCount val="1"/>
                <c:pt idx="0">
                  <c:v>UBA-Projektionsbericht (2026)</c:v>
                </c:pt>
              </c:strCache>
            </c:strRef>
          </c:tx>
          <c:spPr>
            <a:ln w="28575" cap="rnd">
              <a:solidFill>
                <a:srgbClr val="2900ED"/>
              </a:solidFill>
              <a:round/>
            </a:ln>
            <a:effectLst/>
          </c:spPr>
          <c:marker>
            <c:symbol val="none"/>
          </c:marker>
          <c:dLbls>
            <c:dLbl>
              <c:idx val="0"/>
              <c:layout>
                <c:manualLayout>
                  <c:x val="-8.6122025743829156E-2"/>
                  <c:y val="-3.49332695398151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03C-46C4-A655-78147118E180}"/>
                </c:ext>
              </c:extLst>
            </c:dLbl>
            <c:dLbl>
              <c:idx val="2"/>
              <c:layout>
                <c:manualLayout>
                  <c:x val="-2.116179287345199E-2"/>
                  <c:y val="4.009881330900256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0FD-4F3D-9E43-F1126361DDF0}"/>
                </c:ext>
              </c:extLst>
            </c:dLbl>
            <c:dLbl>
              <c:idx val="3"/>
              <c:layout>
                <c:manualLayout>
                  <c:x val="1.3558915382739054E-3"/>
                  <c:y val="2.336196315784387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0FD-4F3D-9E43-F1126361DDF0}"/>
                </c:ext>
              </c:extLst>
            </c:dLbl>
            <c:dLbl>
              <c:idx val="4"/>
              <c:delete val="1"/>
              <c:extLst>
                <c:ext xmlns:c15="http://schemas.microsoft.com/office/drawing/2012/chart" uri="{CE6537A1-D6FC-4f65-9D91-7224C49458BB}"/>
                <c:ext xmlns:c16="http://schemas.microsoft.com/office/drawing/2014/chart" uri="{C3380CC4-5D6E-409C-BE32-E72D297353CC}">
                  <c16:uniqueId val="{00000004-00FD-4F3D-9E43-F1126361DDF0}"/>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'03_Öl'!$D$5:$AC$5</c15:sqref>
                  </c15:fullRef>
                </c:ext>
              </c:extLst>
              <c:f>('03_Öl'!$D$5,'03_Öl'!$I$5,'03_Öl'!$N$5,'03_Öl'!$S$5,'03_Öl'!$X$5)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'03_Öl'!$D$6:$AC$6</c15:sqref>
                  </c15:fullRef>
                </c:ext>
              </c:extLst>
              <c:f>('03_Öl'!$D$6,'03_Öl'!$I$6,'03_Öl'!$N$6,'03_Öl'!$S$6,'03_Öl'!$X$6)</c:f>
              <c:numCache>
                <c:formatCode>0.0</c:formatCode>
                <c:ptCount val="5"/>
                <c:pt idx="0">
                  <c:v>0.9562356686900183</c:v>
                </c:pt>
                <c:pt idx="1">
                  <c:v>1.0714256190930846</c:v>
                </c:pt>
                <c:pt idx="2">
                  <c:v>1.200786045283196</c:v>
                </c:pt>
                <c:pt idx="3">
                  <c:v>1.3073788775288537</c:v>
                </c:pt>
                <c:pt idx="4">
                  <c:v>1.3832054786305126</c:v>
                </c:pt>
              </c:numCache>
            </c:numRef>
          </c:val>
          <c:smooth val="0"/>
          <c:extLst>
            <c:ext xmlns:c15="http://schemas.microsoft.com/office/drawing/2012/chart" uri="{02D57815-91ED-43cb-92C2-25804820EDAC}">
              <c15:categoryFilterExceptions>
                <c15:categoryFilterException>
                  <c15:sqref>'03_Öl'!$E$6</c15:sqref>
                  <c15:dLbl>
                    <c:idx val="0"/>
                    <c:layout>
                      <c:manualLayout>
                        <c:x val="-8.1113253879502564E-2"/>
                        <c:y val="-3.4933269539815175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8EAA-4C4A-A75E-F8D3884F5CE9}"/>
                      </c:ext>
                    </c:extLst>
                  </c15:dLbl>
                </c15:categoryFilterException>
                <c15:categoryFilterException>
                  <c15:sqref>'03_Öl'!$F$6</c15:sqref>
                  <c15:dLbl>
                    <c:idx val="0"/>
                    <c:layout>
                      <c:manualLayout>
                        <c:x val="-1.6983244412593367E-2"/>
                        <c:y val="2.594073651882606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1-8EAA-4C4A-A75E-F8D3884F5CE9}"/>
                      </c:ext>
                    </c:extLst>
                  </c15:dLbl>
                </c15:categoryFilterException>
                <c15:categoryFilterException>
                  <c15:sqref>'03_Öl'!$G$6</c15:sqref>
                  <c15:dLbl>
                    <c:idx val="0"/>
                    <c:layout>
                      <c:manualLayout>
                        <c:x val="-2.0847058816053299E-2"/>
                        <c:y val="3.977573789578987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2-8EAA-4C4A-A75E-F8D3884F5CE9}"/>
                      </c:ext>
                    </c:extLst>
                  </c15:dLbl>
                </c15:categoryFilterException>
                <c15:categoryFilterException>
                  <c15:sqref>'03_Öl'!$H$6</c15:sqref>
                  <c15:dLbl>
                    <c:idx val="0"/>
                    <c:layout>
                      <c:manualLayout>
                        <c:x val="-3.3779978479819943E-2"/>
                        <c:y val="2.3173736243433225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3-8EAA-4C4A-A75E-F8D3884F5CE9}"/>
                      </c:ext>
                    </c:extLst>
                  </c15:dLbl>
                </c15:categoryFilterException>
              </c15:categoryFilterExceptions>
            </c:ext>
            <c:ext xmlns:c16="http://schemas.microsoft.com/office/drawing/2014/chart" uri="{C3380CC4-5D6E-409C-BE32-E72D297353CC}">
              <c16:uniqueId val="{00000002-8A18-4FEC-AFB2-FB57F5B5E492}"/>
            </c:ext>
          </c:extLst>
        </c:ser>
        <c:ser>
          <c:idx val="5"/>
          <c:order val="3"/>
          <c:tx>
            <c:strRef>
              <c:f>'03_Öl'!$A$13</c:f>
              <c:strCache>
                <c:ptCount val="1"/>
                <c:pt idx="0">
                  <c:v>Agora KN45 (2024)</c:v>
                </c:pt>
              </c:strCache>
            </c:strRef>
          </c:tx>
          <c:spPr>
            <a:ln w="28575" cap="rnd">
              <a:solidFill>
                <a:srgbClr val="EC0000"/>
              </a:solidFill>
              <a:round/>
            </a:ln>
            <a:effectLst/>
          </c:spPr>
          <c:marker>
            <c:symbol val="none"/>
          </c:marker>
          <c:dLbls>
            <c:dLbl>
              <c:idx val="3"/>
              <c:delete val="1"/>
              <c:extLst>
                <c:ext xmlns:c15="http://schemas.microsoft.com/office/drawing/2012/chart" uri="{CE6537A1-D6FC-4f65-9D91-7224C49458BB}"/>
                <c:ext xmlns:c16="http://schemas.microsoft.com/office/drawing/2014/chart" uri="{C3380CC4-5D6E-409C-BE32-E72D297353CC}">
                  <c16:uniqueId val="{00000001-00FD-4F3D-9E43-F1126361DDF0}"/>
                </c:ext>
              </c:extLst>
            </c:dLbl>
            <c:dLbl>
              <c:idx val="4"/>
              <c:delete val="1"/>
              <c:extLst>
                <c:ext xmlns:c15="http://schemas.microsoft.com/office/drawing/2012/chart" uri="{CE6537A1-D6FC-4f65-9D91-7224C49458BB}"/>
                <c:ext xmlns:c16="http://schemas.microsoft.com/office/drawing/2014/chart" uri="{C3380CC4-5D6E-409C-BE32-E72D297353CC}">
                  <c16:uniqueId val="{00000000-00FD-4F3D-9E43-F1126361DDF0}"/>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'03_Öl'!$D$5:$AC$5</c15:sqref>
                  </c15:fullRef>
                </c:ext>
              </c:extLst>
              <c:f>('03_Öl'!$D$5,'03_Öl'!$I$5,'03_Öl'!$N$5,'03_Öl'!$S$5,'03_Öl'!$X$5)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'03_Öl'!$D$13:$AC$13</c15:sqref>
                  </c15:fullRef>
                </c:ext>
              </c:extLst>
              <c:f>('03_Öl'!$D$13,'03_Öl'!$I$13,'03_Öl'!$N$13,'03_Öl'!$S$13,'03_Öl'!$X$13)</c:f>
              <c:numCache>
                <c:formatCode>0.00</c:formatCode>
                <c:ptCount val="5"/>
                <c:pt idx="0">
                  <c:v>1.03</c:v>
                </c:pt>
                <c:pt idx="1">
                  <c:v>1.18</c:v>
                </c:pt>
                <c:pt idx="2" formatCode="0.0">
                  <c:v>1.33</c:v>
                </c:pt>
                <c:pt idx="3" formatCode="0.0">
                  <c:v>1.4299999999999997</c:v>
                </c:pt>
                <c:pt idx="4" formatCode="0.0">
                  <c:v>1.5100000000000002</c:v>
                </c:pt>
              </c:numCache>
            </c:numRef>
          </c:val>
          <c:smooth val="0"/>
          <c:extLst>
            <c:ext xmlns:c15="http://schemas.microsoft.com/office/drawing/2012/chart" uri="{02D57815-91ED-43cb-92C2-25804820EDAC}">
              <c15:categoryFilterExceptions>
                <c15:categoryFilterException>
                  <c15:sqref>'03_Öl'!$E$13</c15:sqref>
                  <c15:dLbl>
                    <c:idx val="0"/>
                    <c:layout>
                      <c:manualLayout>
                        <c:x val="4.4236631743901911E-3"/>
                        <c:y val="-5.1535271192171925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5-8EAA-4C4A-A75E-F8D3884F5CE9}"/>
                      </c:ext>
                    </c:extLst>
                  </c15:dLbl>
                </c15:categoryFilterException>
                <c15:categoryFilterException>
                  <c15:sqref>'03_Öl'!$G$13</c15:sqref>
                  <c15:dLbl>
                    <c:idx val="0"/>
                    <c:layout>
                      <c:manualLayout>
                        <c:x val="1.6660425825042176E-2"/>
                        <c:y val="1.4872735417254927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6-8EAA-4C4A-A75E-F8D3884F5CE9}"/>
                      </c:ext>
                    </c:extLst>
                  </c15:dLbl>
                </c15:categoryFilterException>
                <c15:categoryFilterException>
                  <c15:sqref>'03_Öl'!$H$13</c15:sqref>
                  <c15:dLbl>
                    <c:idx val="0"/>
                    <c:delete val="1"/>
                    <c:extLst>
                      <c:ext uri="{CE6537A1-D6FC-4f65-9D91-7224C49458BB}"/>
                      <c:ext xmlns:c16="http://schemas.microsoft.com/office/drawing/2014/chart" uri="{C3380CC4-5D6E-409C-BE32-E72D297353CC}">
                        <c16:uniqueId val="{00000007-8EAA-4C4A-A75E-F8D3884F5CE9}"/>
                      </c:ext>
                    </c:extLst>
                  </c15:dLbl>
                </c15:categoryFilterException>
              </c15:categoryFilterExceptions>
            </c:ext>
            <c:ext xmlns:c16="http://schemas.microsoft.com/office/drawing/2014/chart" uri="{C3380CC4-5D6E-409C-BE32-E72D297353CC}">
              <c16:uniqueId val="{00000002-203C-46C4-A655-78147118E180}"/>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734272416"/>
        <c:crosses val="autoZero"/>
        <c:auto val="1"/>
        <c:lblAlgn val="ctr"/>
        <c:lblOffset val="100"/>
        <c:noMultiLvlLbl val="0"/>
      </c:catAx>
      <c:valAx>
        <c:axId val="734272416"/>
        <c:scaling>
          <c:orientation val="minMax"/>
          <c:max val="2.7"/>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r>
                  <a:rPr lang="de-DE"/>
                  <a:t>EUR2023/Liter </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734270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 Holzpelletspreise</a:t>
            </a:r>
          </a:p>
        </c:rich>
      </c:tx>
      <c:overlay val="0"/>
      <c:spPr>
        <a:noFill/>
        <a:ln>
          <a:noFill/>
        </a:ln>
        <a:effectLst/>
      </c:spPr>
    </c:title>
    <c:autoTitleDeleted val="0"/>
    <c:plotArea>
      <c:layout>
        <c:manualLayout>
          <c:layoutTarget val="inner"/>
          <c:xMode val="edge"/>
          <c:yMode val="edge"/>
          <c:x val="0.10021499527290006"/>
          <c:y val="0.10357827320392557"/>
          <c:w val="0.88162645917734961"/>
          <c:h val="0.73391703994717672"/>
        </c:manualLayout>
      </c:layout>
      <c:lineChart>
        <c:grouping val="standard"/>
        <c:varyColors val="0"/>
        <c:ser>
          <c:idx val="0"/>
          <c:order val="0"/>
          <c:tx>
            <c:strRef>
              <c:f>'04_Biomasse'!$A$5:$A$12</c:f>
              <c:strCache>
                <c:ptCount val="1"/>
                <c:pt idx="0">
                  <c:v>UBA-Projektionsbericht (2026) BMWE-Langfristszenarien (2024)</c:v>
                </c:pt>
              </c:strCache>
            </c:strRef>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'04_Biomasse'!$D$5:$AC$5</c15:sqref>
                  </c15:fullRef>
                </c:ext>
              </c:extLst>
              <c:f>('04_Biomasse'!$D$5,'04_Biomasse'!$I$5,'04_Biomasse'!$N$5,'04_Biomasse'!$S$5,'04_Biomasse'!$X$5)</c:f>
              <c:numCache>
                <c:formatCode>0.0</c:formatCode>
                <c:ptCount val="5"/>
                <c:pt idx="0">
                  <c:v>60.510565497494625</c:v>
                </c:pt>
                <c:pt idx="1">
                  <c:v>56.22740873299928</c:v>
                </c:pt>
                <c:pt idx="2">
                  <c:v>62.510672870436636</c:v>
                </c:pt>
                <c:pt idx="3">
                  <c:v>69.096392269148154</c:v>
                </c:pt>
                <c:pt idx="4">
                  <c:v>79.262791696492471</c:v>
                </c:pt>
              </c:numCache>
            </c:numRef>
          </c:val>
          <c:smooth val="0"/>
          <c:extLst>
            <c:ext xmlns:c16="http://schemas.microsoft.com/office/drawing/2014/chart" uri="{C3380CC4-5D6E-409C-BE32-E72D297353CC}">
              <c16:uniqueId val="{00000001-A4C5-4A2E-ADD7-499F48F11BA4}"/>
            </c:ext>
          </c:extLst>
        </c:ser>
        <c:ser>
          <c:idx val="2"/>
          <c:order val="1"/>
          <c:tx>
            <c:strRef>
              <c:f>'04_Biomasse'!$A$10:$A$12</c:f>
              <c:strCache>
                <c:ptCount val="1"/>
                <c:pt idx="0">
                  <c:v>BMWE-Langfristszenarien (2024)</c:v>
                </c:pt>
              </c:strCache>
            </c:strRef>
          </c:tx>
          <c:spPr>
            <a:ln>
              <a:solidFill>
                <a:srgbClr val="A80578"/>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'04_Biomasse'!$D$10:$AC$10</c15:sqref>
                  </c15:fullRef>
                </c:ext>
              </c:extLst>
              <c:f>('04_Biomasse'!$D$10,'04_Biomasse'!$I$10,'04_Biomasse'!$N$10,'04_Biomasse'!$S$10,'04_Biomasse'!$X$10)</c:f>
              <c:numCache>
                <c:formatCode>0.0</c:formatCode>
                <c:ptCount val="5"/>
                <c:pt idx="0">
                  <c:v>80.214088257671818</c:v>
                </c:pt>
                <c:pt idx="1">
                  <c:v>59.767359878265282</c:v>
                </c:pt>
                <c:pt idx="2">
                  <c:v>58.557494293685011</c:v>
                </c:pt>
                <c:pt idx="3">
                  <c:v>57.34762870910474</c:v>
                </c:pt>
                <c:pt idx="4">
                  <c:v>56.258749682982497</c:v>
                </c:pt>
              </c:numCache>
            </c:numRef>
          </c:val>
          <c:smooth val="0"/>
          <c:extLst>
            <c:ext xmlns:c16="http://schemas.microsoft.com/office/drawing/2014/chart" uri="{C3380CC4-5D6E-409C-BE32-E72D297353CC}">
              <c16:uniqueId val="{00000003-A4C5-4A2E-ADD7-499F48F11BA4}"/>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min val="40"/>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Scheitholzpreise</a:t>
            </a:r>
          </a:p>
        </c:rich>
      </c:tx>
      <c:overlay val="0"/>
      <c:spPr>
        <a:noFill/>
        <a:ln>
          <a:noFill/>
        </a:ln>
        <a:effectLst/>
      </c:spPr>
    </c:title>
    <c:autoTitleDeleted val="0"/>
    <c:plotArea>
      <c:layout/>
      <c:lineChart>
        <c:grouping val="standard"/>
        <c:varyColors val="0"/>
        <c:ser>
          <c:idx val="0"/>
          <c:order val="0"/>
          <c:tx>
            <c:strRef>
              <c:f>'04_Biomasse'!$A$5:$A$12</c:f>
              <c:strCache>
                <c:ptCount val="1"/>
                <c:pt idx="0">
                  <c:v>UBA-Projektionsbericht (2026) BMWE-Langfristszenarien (2024)</c:v>
                </c:pt>
              </c:strCache>
            </c:strRef>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'04_Biomasse'!$D$6:$AC$6</c15:sqref>
                  </c15:fullRef>
                </c:ext>
              </c:extLst>
              <c:f>('04_Biomasse'!$D$6,'04_Biomasse'!$I$6,'04_Biomasse'!$N$6,'04_Biomasse'!$S$6,'04_Biomasse'!$X$6)</c:f>
              <c:numCache>
                <c:formatCode>0.0</c:formatCode>
                <c:ptCount val="5"/>
                <c:pt idx="0">
                  <c:v>90.482906227630622</c:v>
                </c:pt>
                <c:pt idx="1">
                  <c:v>84.07280601288474</c:v>
                </c:pt>
                <c:pt idx="2">
                  <c:v>93.468432355046517</c:v>
                </c:pt>
                <c:pt idx="3">
                  <c:v>103.32261989978525</c:v>
                </c:pt>
                <c:pt idx="4">
                  <c:v>118.50392269148172</c:v>
                </c:pt>
              </c:numCache>
            </c:numRef>
          </c:val>
          <c:smooth val="0"/>
          <c:extLst>
            <c:ext xmlns:c16="http://schemas.microsoft.com/office/drawing/2014/chart" uri="{C3380CC4-5D6E-409C-BE32-E72D297353CC}">
              <c16:uniqueId val="{00000001-BD3C-47A0-BFDC-3BB26D8A2AF9}"/>
            </c:ext>
          </c:extLst>
        </c:ser>
        <c:ser>
          <c:idx val="1"/>
          <c:order val="1"/>
          <c:tx>
            <c:strRef>
              <c:f>'04_Biomasse'!$A$10:$A$12</c:f>
              <c:strCache>
                <c:ptCount val="1"/>
                <c:pt idx="0">
                  <c:v>BMWE-Langfristszenarien (2024)</c:v>
                </c:pt>
              </c:strCache>
            </c:strRef>
          </c:tx>
          <c:spPr>
            <a:ln>
              <a:solidFill>
                <a:srgbClr val="A80578"/>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'04_Biomasse'!$D$12:$AC$12</c15:sqref>
                  </c15:fullRef>
                </c:ext>
              </c:extLst>
              <c:f>('04_Biomasse'!$D$12,'04_Biomasse'!$I$12,'04_Biomasse'!$N$12,'04_Biomasse'!$S$12,'04_Biomasse'!$X$12)</c:f>
              <c:numCache>
                <c:formatCode>0.0</c:formatCode>
                <c:ptCount val="5"/>
                <c:pt idx="0">
                  <c:v>101.02377631245245</c:v>
                </c:pt>
                <c:pt idx="1">
                  <c:v>76.947451179305105</c:v>
                </c:pt>
                <c:pt idx="2">
                  <c:v>75.374625919350748</c:v>
                </c:pt>
                <c:pt idx="3">
                  <c:v>73.922787217854435</c:v>
                </c:pt>
                <c:pt idx="4">
                  <c:v>72.349961957900064</c:v>
                </c:pt>
              </c:numCache>
            </c:numRef>
          </c:val>
          <c:smooth val="0"/>
          <c:extLst>
            <c:ext xmlns:c16="http://schemas.microsoft.com/office/drawing/2014/chart" uri="{C3380CC4-5D6E-409C-BE32-E72D297353CC}">
              <c16:uniqueId val="{00000002-BD3C-47A0-BFDC-3BB26D8A2AF9}"/>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min val="40"/>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Hackschnitzelpreise</a:t>
            </a:r>
          </a:p>
        </c:rich>
      </c:tx>
      <c:overlay val="0"/>
      <c:spPr>
        <a:noFill/>
        <a:ln>
          <a:noFill/>
        </a:ln>
        <a:effectLst/>
      </c:spPr>
    </c:title>
    <c:autoTitleDeleted val="0"/>
    <c:plotArea>
      <c:layout/>
      <c:lineChart>
        <c:grouping val="standard"/>
        <c:varyColors val="0"/>
        <c:ser>
          <c:idx val="1"/>
          <c:order val="0"/>
          <c:tx>
            <c:v>Projektionsbericht 2026 (UBA, Prognos): WG 20</c:v>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'04_Biomasse'!$D$7:$AC$7</c15:sqref>
                  </c15:fullRef>
                </c:ext>
              </c:extLst>
              <c:f>('04_Biomasse'!$D$7,'04_Biomasse'!$I$7,'04_Biomasse'!$N$7,'04_Biomasse'!$S$7,'04_Biomasse'!$X$7)</c:f>
              <c:numCache>
                <c:formatCode>0.0</c:formatCode>
                <c:ptCount val="5"/>
                <c:pt idx="0">
                  <c:v>35.640937723693625</c:v>
                </c:pt>
                <c:pt idx="1">
                  <c:v>33.123729420186109</c:v>
                </c:pt>
                <c:pt idx="2">
                  <c:v>36.821488904795991</c:v>
                </c:pt>
                <c:pt idx="3">
                  <c:v>40.70462419470293</c:v>
                </c:pt>
                <c:pt idx="4">
                  <c:v>46.685433070866139</c:v>
                </c:pt>
              </c:numCache>
            </c:numRef>
          </c:val>
          <c:smooth val="0"/>
          <c:extLst>
            <c:ext xmlns:c16="http://schemas.microsoft.com/office/drawing/2014/chart" uri="{C3380CC4-5D6E-409C-BE32-E72D297353CC}">
              <c16:uniqueId val="{00000002-52CA-48C9-B7FA-F09FE28640CD}"/>
            </c:ext>
          </c:extLst>
        </c:ser>
        <c:ser>
          <c:idx val="2"/>
          <c:order val="1"/>
          <c:tx>
            <c:v>Projektionsbericht 2026 (UBA, Prognos): WG 35</c:v>
          </c:tx>
          <c:spPr>
            <a:ln>
              <a:solidFill>
                <a:srgbClr val="2900ED"/>
              </a:solidFill>
              <a:prstDash val="sysDot"/>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'04_Biomasse'!$D$8:$AC$8</c15:sqref>
                  </c15:fullRef>
                </c:ext>
              </c:extLst>
              <c:f>('04_Biomasse'!$D$8,'04_Biomasse'!$I$8,'04_Biomasse'!$N$8,'04_Biomasse'!$S$8,'04_Biomasse'!$X$8)</c:f>
              <c:numCache>
                <c:formatCode>0.0</c:formatCode>
                <c:ptCount val="5"/>
                <c:pt idx="0">
                  <c:v>27.738074445239796</c:v>
                </c:pt>
                <c:pt idx="1">
                  <c:v>25.776993557623477</c:v>
                </c:pt>
                <c:pt idx="2">
                  <c:v>28.655196850393697</c:v>
                </c:pt>
                <c:pt idx="3">
                  <c:v>31.679749463135284</c:v>
                </c:pt>
                <c:pt idx="4">
                  <c:v>36.333657838224767</c:v>
                </c:pt>
              </c:numCache>
            </c:numRef>
          </c:val>
          <c:smooth val="0"/>
          <c:extLst>
            <c:ext xmlns:c16="http://schemas.microsoft.com/office/drawing/2014/chart" uri="{C3380CC4-5D6E-409C-BE32-E72D297353CC}">
              <c16:uniqueId val="{00000003-52CA-48C9-B7FA-F09FE28640CD}"/>
            </c:ext>
          </c:extLst>
        </c:ser>
        <c:ser>
          <c:idx val="3"/>
          <c:order val="2"/>
          <c:tx>
            <c:strRef>
              <c:f>'04_Biomasse'!$A$10:$A$12</c:f>
              <c:strCache>
                <c:ptCount val="1"/>
                <c:pt idx="0">
                  <c:v>BMWE-Langfristszenarien (2024)</c:v>
                </c:pt>
              </c:strCache>
            </c:strRef>
          </c:tx>
          <c:spPr>
            <a:ln>
              <a:solidFill>
                <a:srgbClr val="A80578"/>
              </a:solidFill>
            </a:ln>
          </c:spPr>
          <c:marker>
            <c:symbol val="none"/>
          </c:marker>
          <c:dLbls>
            <c:dLbl>
              <c:idx val="0"/>
              <c:layout>
                <c:manualLayout>
                  <c:x val="-6.45426988270595E-2"/>
                  <c:y val="-6.2697045899503491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F4-4F1A-BEBB-92D59EFBD775}"/>
                </c:ext>
              </c:extLst>
            </c:dLbl>
            <c:dLbl>
              <c:idx val="1"/>
              <c:delete val="1"/>
              <c:extLst>
                <c:ext xmlns:c15="http://schemas.microsoft.com/office/drawing/2012/chart" uri="{CE6537A1-D6FC-4f65-9D91-7224C49458BB}"/>
                <c:ext xmlns:c16="http://schemas.microsoft.com/office/drawing/2014/chart" uri="{C3380CC4-5D6E-409C-BE32-E72D297353CC}">
                  <c16:uniqueId val="{00000000-47CA-4764-BB7F-6429C5A9D156}"/>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'04_Biomasse'!$D$11:$AC$11</c15:sqref>
                  </c15:fullRef>
                </c:ext>
              </c:extLst>
              <c:f>('04_Biomasse'!$D$11,'04_Biomasse'!$I$11,'04_Biomasse'!$N$11,'04_Biomasse'!$S$11,'04_Biomasse'!$X$11)</c:f>
              <c:numCache>
                <c:formatCode>0.0</c:formatCode>
                <c:ptCount val="5"/>
                <c:pt idx="0">
                  <c:v>33.634263251331475</c:v>
                </c:pt>
                <c:pt idx="1">
                  <c:v>25.044217600811564</c:v>
                </c:pt>
                <c:pt idx="2">
                  <c:v>24.560271366979457</c:v>
                </c:pt>
                <c:pt idx="3">
                  <c:v>24.07632513314735</c:v>
                </c:pt>
                <c:pt idx="4">
                  <c:v>23.592378899315239</c:v>
                </c:pt>
              </c:numCache>
            </c:numRef>
          </c:val>
          <c:smooth val="0"/>
          <c:extLst>
            <c:ext xmlns:c15="http://schemas.microsoft.com/office/drawing/2012/chart" uri="{02D57815-91ED-43cb-92C2-25804820EDAC}">
              <c15:categoryFilterExceptions>
                <c15:categoryFilterException>
                  <c15:sqref>'04_Biomasse'!$E$11</c15:sqref>
                  <c15:dLbl>
                    <c:idx val="0"/>
                    <c:layout>
                      <c:manualLayout>
                        <c:x val="-3.2186240656358736E-2"/>
                        <c:y val="4.3887932129652342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DF6B-4A38-99BD-F9ADEAF35FE4}"/>
                      </c:ext>
                    </c:extLst>
                  </c15:dLbl>
                </c15:categoryFilterException>
                <c15:categoryFilterException>
                  <c15:sqref>'04_Biomasse'!$F$11</c15:sqref>
                  <c15:dLbl>
                    <c:idx val="0"/>
                    <c:layout>
                      <c:manualLayout>
                        <c:x val="-3.0184608774744385E-2"/>
                        <c:y val="2.7168719889784795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1-DF6B-4A38-99BD-F9ADEAF35FE4}"/>
                      </c:ext>
                    </c:extLst>
                  </c15:dLbl>
                </c15:categoryFilterException>
                <c15:categoryFilterException>
                  <c15:sqref>'04_Biomasse'!$G$11</c15:sqref>
                  <c15:dLbl>
                    <c:idx val="0"/>
                    <c:layout>
                      <c:manualLayout>
                        <c:x val="-2.8703401182349767E-2"/>
                        <c:y val="2.9955255263096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2-DF6B-4A38-99BD-F9ADEAF35FE4}"/>
                      </c:ext>
                    </c:extLst>
                  </c15:dLbl>
                </c15:categoryFilterException>
              </c15:categoryFilterExceptions>
            </c:ext>
            <c:ext xmlns:c16="http://schemas.microsoft.com/office/drawing/2014/chart" uri="{C3380CC4-5D6E-409C-BE32-E72D297353CC}">
              <c16:uniqueId val="{00000004-52CA-48C9-B7FA-F09FE28640CD}"/>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Biomethanpreis Endverbraucher</a:t>
            </a:r>
          </a:p>
        </c:rich>
      </c:tx>
      <c:overlay val="0"/>
      <c:spPr>
        <a:noFill/>
        <a:ln>
          <a:noFill/>
        </a:ln>
        <a:effectLst/>
      </c:spPr>
    </c:title>
    <c:autoTitleDeleted val="0"/>
    <c:plotArea>
      <c:layout>
        <c:manualLayout>
          <c:layoutTarget val="inner"/>
          <c:xMode val="edge"/>
          <c:yMode val="edge"/>
          <c:x val="0.11627999999999999"/>
          <c:y val="0.12841111111111111"/>
          <c:w val="0.87236492063492066"/>
          <c:h val="0.72812399999999999"/>
        </c:manualLayout>
      </c:layout>
      <c:lineChart>
        <c:grouping val="standard"/>
        <c:varyColors val="0"/>
        <c:ser>
          <c:idx val="6"/>
          <c:order val="0"/>
          <c:tx>
            <c:v>UBA-Projektionsbericht (2026)</c:v>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'01_Gas'!$D$33:$AC$33</c15:sqref>
                  </c15:fullRef>
                </c:ext>
              </c:extLst>
              <c:f>('01_Gas'!$D$33,'01_Gas'!$I$33,'01_Gas'!$N$33,'01_Gas'!$S$33,'01_Gas'!$X$33)</c:f>
              <c:numCache>
                <c:formatCode>0</c:formatCode>
                <c:ptCount val="5"/>
                <c:pt idx="0">
                  <c:v>189.60135715704482</c:v>
                </c:pt>
                <c:pt idx="1">
                  <c:v>166.4977661391197</c:v>
                </c:pt>
                <c:pt idx="2">
                  <c:v>184.41208589982472</c:v>
                </c:pt>
                <c:pt idx="3">
                  <c:v>203.47032443961095</c:v>
                </c:pt>
                <c:pt idx="4">
                  <c:v>230.20002752375606</c:v>
                </c:pt>
              </c:numCache>
            </c:numRef>
          </c:val>
          <c:smooth val="0"/>
          <c:extLst>
            <c:ext xmlns:c16="http://schemas.microsoft.com/office/drawing/2014/chart" uri="{C3380CC4-5D6E-409C-BE32-E72D297353CC}">
              <c16:uniqueId val="{00000000-06F8-4AB3-9F0D-E38074CDC145}"/>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 </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Fernwärmepreise Endverbraucher</a:t>
            </a:r>
          </a:p>
        </c:rich>
      </c:tx>
      <c:overlay val="0"/>
      <c:spPr>
        <a:noFill/>
        <a:ln>
          <a:noFill/>
        </a:ln>
        <a:effectLst/>
      </c:spPr>
    </c:title>
    <c:autoTitleDeleted val="0"/>
    <c:plotArea>
      <c:layout>
        <c:manualLayout>
          <c:layoutTarget val="inner"/>
          <c:xMode val="edge"/>
          <c:yMode val="edge"/>
          <c:x val="0.1009559144187252"/>
          <c:y val="0.10444007946437207"/>
          <c:w val="0.87282441012082645"/>
          <c:h val="0.67369520075631062"/>
        </c:manualLayout>
      </c:layout>
      <c:lineChart>
        <c:grouping val="standard"/>
        <c:varyColors val="0"/>
        <c:ser>
          <c:idx val="0"/>
          <c:order val="0"/>
          <c:tx>
            <c:strRef>
              <c:f>'05_Fernwärme'!$A$5</c:f>
              <c:strCache>
                <c:ptCount val="1"/>
                <c:pt idx="0">
                  <c:v>UBA-Projektionsbericht (2026)</c:v>
                </c:pt>
              </c:strCache>
            </c:strRef>
          </c:tx>
          <c:spPr>
            <a:ln>
              <a:solidFill>
                <a:srgbClr val="2900ED"/>
              </a:solidFill>
            </a:ln>
          </c:spPr>
          <c:marker>
            <c:symbol val="none"/>
          </c:marker>
          <c:dLbls>
            <c:dLbl>
              <c:idx val="1"/>
              <c:layout>
                <c:manualLayout>
                  <c:x val="-3.9977127227796054E-2"/>
                  <c:y val="2.43693518750200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06-4914-B74E-B16E81C78984}"/>
                </c:ext>
              </c:extLst>
            </c:dLbl>
            <c:dLbl>
              <c:idx val="2"/>
              <c:layout>
                <c:manualLayout>
                  <c:x val="-3.1983813115055645E-2"/>
                  <c:y val="4.664990216075285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06-4914-B74E-B16E81C78984}"/>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'05_Fernwärme'!$D$5:$AC$5</c15:sqref>
                  </c15:fullRef>
                </c:ext>
              </c:extLst>
              <c:f>('05_Fernwärme'!$D$5,'05_Fernwärme'!$I$5,'05_Fernwärme'!$N$5,'05_Fernwärme'!$S$5,'05_Fernwärme'!$X$5)</c:f>
              <c:numCache>
                <c:formatCode>0</c:formatCode>
                <c:ptCount val="5"/>
                <c:pt idx="0">
                  <c:v>140.19289191123835</c:v>
                </c:pt>
                <c:pt idx="1">
                  <c:v>130.27040801717968</c:v>
                </c:pt>
                <c:pt idx="2">
                  <c:v>133.81206156048674</c:v>
                </c:pt>
                <c:pt idx="3">
                  <c:v>128.01662848962062</c:v>
                </c:pt>
                <c:pt idx="4">
                  <c:v>124.37740873299927</c:v>
                </c:pt>
              </c:numCache>
            </c:numRef>
          </c:val>
          <c:smooth val="0"/>
          <c:extLst>
            <c:ext xmlns:c15="http://schemas.microsoft.com/office/drawing/2012/chart" uri="{02D57815-91ED-43cb-92C2-25804820EDAC}">
              <c15:categoryFilterExceptions>
                <c15:categoryFilterException>
                  <c15:sqref>'05_Fernwärme'!$H$5</c15:sqref>
                  <c15:dLbl>
                    <c:idx val="0"/>
                    <c:layout>
                      <c:manualLayout>
                        <c:x val="-4.3091107575628118E-2"/>
                        <c:y val="3.8294695803603042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DA30-446A-8164-E4AAFBE2615D}"/>
                      </c:ext>
                    </c:extLst>
                  </c15:dLbl>
                </c15:categoryFilterException>
              </c15:categoryFilterExceptions>
            </c:ext>
            <c:ext xmlns:c16="http://schemas.microsoft.com/office/drawing/2014/chart" uri="{C3380CC4-5D6E-409C-BE32-E72D297353CC}">
              <c16:uniqueId val="{00000001-8CB4-458A-9628-C916F84C5A66}"/>
            </c:ext>
          </c:extLst>
        </c:ser>
        <c:ser>
          <c:idx val="3"/>
          <c:order val="1"/>
          <c:tx>
            <c:strRef>
              <c:f>'05_Fernwärme'!$A$9</c:f>
              <c:strCache>
                <c:ptCount val="1"/>
                <c:pt idx="0">
                  <c:v>BMWE-Langfristszenarien (2024)</c:v>
                </c:pt>
              </c:strCache>
            </c:strRef>
          </c:tx>
          <c:spPr>
            <a:ln>
              <a:solidFill>
                <a:srgbClr val="A80578"/>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'05_Fernwärme'!$D$9:$AC$9</c15:sqref>
                  </c15:fullRef>
                </c:ext>
              </c:extLst>
              <c:f>('05_Fernwärme'!$D$9,'05_Fernwärme'!$I$9,'05_Fernwärme'!$N$9,'05_Fernwärme'!$S$9,'05_Fernwärme'!$X$9)</c:f>
              <c:numCache>
                <c:formatCode>0</c:formatCode>
                <c:ptCount val="5"/>
                <c:pt idx="0">
                  <c:v>112.15453969059092</c:v>
                </c:pt>
                <c:pt idx="1">
                  <c:v>100.41884352016231</c:v>
                </c:pt>
                <c:pt idx="2">
                  <c:v>99.571937610956127</c:v>
                </c:pt>
                <c:pt idx="3">
                  <c:v>103.56449404007101</c:v>
                </c:pt>
                <c:pt idx="4">
                  <c:v>105.50027897539944</c:v>
                </c:pt>
              </c:numCache>
            </c:numRef>
          </c:val>
          <c:smooth val="0"/>
          <c:extLst>
            <c:ext xmlns:c16="http://schemas.microsoft.com/office/drawing/2014/chart" uri="{C3380CC4-5D6E-409C-BE32-E72D297353CC}">
              <c16:uniqueId val="{00000004-8CB4-458A-9628-C916F84C5A66}"/>
            </c:ext>
          </c:extLst>
        </c:ser>
        <c:ser>
          <c:idx val="2"/>
          <c:order val="2"/>
          <c:tx>
            <c:v>Agora-WN (2024): Großberg</c:v>
          </c:tx>
          <c:spPr>
            <a:ln>
              <a:solidFill>
                <a:srgbClr val="EC0000"/>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'05_Fernwärme'!$D$6:$AC$6</c15:sqref>
                  </c15:fullRef>
                </c:ext>
              </c:extLst>
              <c:f>('05_Fernwärme'!$D$6,'05_Fernwärme'!$I$6,'05_Fernwärme'!$N$6,'05_Fernwärme'!$S$6,'05_Fernwärme'!$X$6)</c:f>
              <c:numCache>
                <c:formatCode>0</c:formatCode>
                <c:ptCount val="5"/>
                <c:pt idx="0">
                  <c:v>159</c:v>
                </c:pt>
                <c:pt idx="1">
                  <c:v>159</c:v>
                </c:pt>
                <c:pt idx="2">
                  <c:v>171</c:v>
                </c:pt>
                <c:pt idx="3">
                  <c:v>155</c:v>
                </c:pt>
                <c:pt idx="4">
                  <c:v>158</c:v>
                </c:pt>
              </c:numCache>
            </c:numRef>
          </c:val>
          <c:smooth val="0"/>
          <c:extLst>
            <c:ext xmlns:c16="http://schemas.microsoft.com/office/drawing/2014/chart" uri="{C3380CC4-5D6E-409C-BE32-E72D297353CC}">
              <c16:uniqueId val="{00000003-8CB4-458A-9628-C916F84C5A66}"/>
            </c:ext>
          </c:extLst>
        </c:ser>
        <c:ser>
          <c:idx val="1"/>
          <c:order val="3"/>
          <c:tx>
            <c:v>Agora-WN (2024): Mittelberg</c:v>
          </c:tx>
          <c:spPr>
            <a:ln>
              <a:solidFill>
                <a:srgbClr val="EC0000"/>
              </a:solidFill>
              <a:prstDash val="dash"/>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'05_Fernwärme'!$D$7:$AC$7</c15:sqref>
                  </c15:fullRef>
                </c:ext>
              </c:extLst>
              <c:f>('05_Fernwärme'!$D$7,'05_Fernwärme'!$I$7,'05_Fernwärme'!$N$7,'05_Fernwärme'!$S$7,'05_Fernwärme'!$X$7)</c:f>
              <c:numCache>
                <c:formatCode>0</c:formatCode>
                <c:ptCount val="5"/>
                <c:pt idx="0">
                  <c:v>121</c:v>
                </c:pt>
                <c:pt idx="1">
                  <c:v>136</c:v>
                </c:pt>
                <c:pt idx="2">
                  <c:v>138</c:v>
                </c:pt>
                <c:pt idx="3">
                  <c:v>164</c:v>
                </c:pt>
                <c:pt idx="4">
                  <c:v>151</c:v>
                </c:pt>
              </c:numCache>
            </c:numRef>
          </c:val>
          <c:smooth val="0"/>
          <c:extLst>
            <c:ext xmlns:c15="http://schemas.microsoft.com/office/drawing/2012/chart" uri="{02D57815-91ED-43cb-92C2-25804820EDAC}">
              <c15:categoryFilterExceptions>
                <c15:categoryFilterException>
                  <c15:sqref>'05_Fernwärme'!$H$7</c15:sqref>
                  <c15:dLbl>
                    <c:idx val="0"/>
                    <c:layout>
                      <c:manualLayout>
                        <c:x val="2.6017985649214093E-3"/>
                        <c:y val="-3.4813359821457865E-3"/>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1-DA30-446A-8164-E4AAFBE2615D}"/>
                      </c:ext>
                    </c:extLst>
                  </c15:dLbl>
                </c15:categoryFilterException>
              </c15:categoryFilterExceptions>
            </c:ext>
            <c:ext xmlns:c16="http://schemas.microsoft.com/office/drawing/2014/chart" uri="{C3380CC4-5D6E-409C-BE32-E72D297353CC}">
              <c16:uniqueId val="{00000000-2281-47AB-9317-DFC2B87665FF}"/>
            </c:ext>
          </c:extLst>
        </c:ser>
        <c:ser>
          <c:idx val="4"/>
          <c:order val="4"/>
          <c:tx>
            <c:v>Agora-WN (2024): Landberg</c:v>
          </c:tx>
          <c:spPr>
            <a:ln>
              <a:solidFill>
                <a:srgbClr val="EC0000"/>
              </a:solidFill>
              <a:prstDash val="sysDot"/>
            </a:ln>
          </c:spPr>
          <c:marker>
            <c:symbol val="none"/>
          </c:marker>
          <c:dLbls>
            <c:dLbl>
              <c:idx val="2"/>
              <c:delete val="1"/>
              <c:extLst>
                <c:ext xmlns:c15="http://schemas.microsoft.com/office/drawing/2012/chart" uri="{CE6537A1-D6FC-4f65-9D91-7224C49458BB}"/>
                <c:ext xmlns:c16="http://schemas.microsoft.com/office/drawing/2014/chart" uri="{C3380CC4-5D6E-409C-BE32-E72D297353CC}">
                  <c16:uniqueId val="{00000003-B906-4914-B74E-B16E81C78984}"/>
                </c:ext>
              </c:extLst>
            </c:dLbl>
            <c:dLbl>
              <c:idx val="3"/>
              <c:delete val="1"/>
              <c:extLst>
                <c:ext xmlns:c15="http://schemas.microsoft.com/office/drawing/2012/chart" uri="{CE6537A1-D6FC-4f65-9D91-7224C49458BB}"/>
                <c:ext xmlns:c16="http://schemas.microsoft.com/office/drawing/2014/chart" uri="{C3380CC4-5D6E-409C-BE32-E72D297353CC}">
                  <c16:uniqueId val="{00000000-B906-4914-B74E-B16E81C78984}"/>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'05_Fernwärme'!$D$8:$AC$8</c15:sqref>
                  </c15:fullRef>
                </c:ext>
              </c:extLst>
              <c:f>('05_Fernwärme'!$D$8,'05_Fernwärme'!$I$8,'05_Fernwärme'!$N$8,'05_Fernwärme'!$S$8,'05_Fernwärme'!$X$8)</c:f>
              <c:numCache>
                <c:formatCode>0</c:formatCode>
                <c:ptCount val="5"/>
                <c:pt idx="0">
                  <c:v>177</c:v>
                </c:pt>
                <c:pt idx="1">
                  <c:v>164</c:v>
                </c:pt>
                <c:pt idx="2">
                  <c:v>172</c:v>
                </c:pt>
                <c:pt idx="3">
                  <c:v>163</c:v>
                </c:pt>
                <c:pt idx="4">
                  <c:v>179</c:v>
                </c:pt>
              </c:numCache>
            </c:numRef>
          </c:val>
          <c:smooth val="0"/>
          <c:extLst>
            <c:ext xmlns:c15="http://schemas.microsoft.com/office/drawing/2012/chart" uri="{02D57815-91ED-43cb-92C2-25804820EDAC}">
              <c15:categoryFilterExceptions>
                <c15:categoryFilterException>
                  <c15:sqref>'05_Fernwärme'!$F$8</c15:sqref>
                  <c15:dLbl>
                    <c:idx val="0"/>
                    <c:delete val="1"/>
                    <c:extLst>
                      <c:ext uri="{CE6537A1-D6FC-4f65-9D91-7224C49458BB}"/>
                      <c:ext xmlns:c16="http://schemas.microsoft.com/office/drawing/2014/chart" uri="{C3380CC4-5D6E-409C-BE32-E72D297353CC}">
                        <c16:uniqueId val="{00000002-DA30-446A-8164-E4AAFBE2615D}"/>
                      </c:ext>
                    </c:extLst>
                  </c15:dLbl>
                </c15:categoryFilterException>
                <c15:categoryFilterException>
                  <c15:sqref>'05_Fernwärme'!$G$8</c15:sqref>
                  <c15:dLbl>
                    <c:idx val="0"/>
                    <c:delete val="1"/>
                    <c:extLst>
                      <c:ext uri="{CE6537A1-D6FC-4f65-9D91-7224C49458BB}"/>
                      <c:ext xmlns:c16="http://schemas.microsoft.com/office/drawing/2014/chart" uri="{C3380CC4-5D6E-409C-BE32-E72D297353CC}">
                        <c16:uniqueId val="{00000003-DA30-446A-8164-E4AAFBE2615D}"/>
                      </c:ext>
                    </c:extLst>
                  </c15:dLbl>
                </c15:categoryFilterException>
              </c15:categoryFilterExceptions>
            </c:ext>
            <c:ext xmlns:c16="http://schemas.microsoft.com/office/drawing/2014/chart" uri="{C3380CC4-5D6E-409C-BE32-E72D297353CC}">
              <c16:uniqueId val="{00000001-2281-47AB-9317-DFC2B87665FF}"/>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max val="180"/>
          <c:min val="90"/>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Wasserstoffpreise Endverbraucher </a:t>
            </a:r>
          </a:p>
        </c:rich>
      </c:tx>
      <c:overlay val="0"/>
      <c:spPr>
        <a:noFill/>
        <a:ln>
          <a:noFill/>
        </a:ln>
        <a:effectLst/>
      </c:spPr>
    </c:title>
    <c:autoTitleDeleted val="0"/>
    <c:plotArea>
      <c:layout/>
      <c:lineChart>
        <c:grouping val="standard"/>
        <c:varyColors val="0"/>
        <c:ser>
          <c:idx val="1"/>
          <c:order val="0"/>
          <c:tx>
            <c:strRef>
              <c:f>'06_Wasserstoff'!$A$6:$A$23</c:f>
              <c:strCache>
                <c:ptCount val="1"/>
                <c:pt idx="0">
                  <c:v>UBA-Projektionsbericht (2026)</c:v>
                </c:pt>
              </c:strCache>
            </c:strRef>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'06_Wasserstoff'!$E$5:$AD$5</c15:sqref>
                  </c15:fullRef>
                </c:ext>
              </c:extLst>
              <c:f>('06_Wasserstoff'!$E$5,'06_Wasserstoff'!$J$5:$L$5,'06_Wasserstoff'!$O$5,'06_Wasserstoff'!$T$5,'06_Wasserstoff'!$Y$5)</c:f>
              <c:numCache>
                <c:formatCode>General</c:formatCode>
                <c:ptCount val="7"/>
                <c:pt idx="0">
                  <c:v>2025</c:v>
                </c:pt>
                <c:pt idx="1">
                  <c:v>2030</c:v>
                </c:pt>
                <c:pt idx="2">
                  <c:v>2031</c:v>
                </c:pt>
                <c:pt idx="3">
                  <c:v>2032</c:v>
                </c:pt>
                <c:pt idx="4">
                  <c:v>2035</c:v>
                </c:pt>
                <c:pt idx="5">
                  <c:v>2040</c:v>
                </c:pt>
                <c:pt idx="6">
                  <c:v>2045</c:v>
                </c:pt>
              </c:numCache>
            </c:numRef>
          </c:cat>
          <c:val>
            <c:numRef>
              <c:extLst>
                <c:ext xmlns:c15="http://schemas.microsoft.com/office/drawing/2012/chart" uri="{02D57815-91ED-43cb-92C2-25804820EDAC}">
                  <c15:fullRef>
                    <c15:sqref>'06_Wasserstoff'!$E$6:$AD$6</c15:sqref>
                  </c15:fullRef>
                </c:ext>
              </c:extLst>
              <c:f>('06_Wasserstoff'!$E$6,'06_Wasserstoff'!$J$6:$L$6,'06_Wasserstoff'!$O$6,'06_Wasserstoff'!$T$6,'06_Wasserstoff'!$Y$6)</c:f>
              <c:numCache>
                <c:formatCode>0.0</c:formatCode>
                <c:ptCount val="7"/>
                <c:pt idx="3">
                  <c:v>259.60054182191737</c:v>
                </c:pt>
                <c:pt idx="4">
                  <c:v>240.94856433878223</c:v>
                </c:pt>
                <c:pt idx="5">
                  <c:v>219.75933695541045</c:v>
                </c:pt>
                <c:pt idx="6">
                  <c:v>199.16713250092323</c:v>
                </c:pt>
              </c:numCache>
            </c:numRef>
          </c:val>
          <c:smooth val="0"/>
          <c:extLst>
            <c:ext xmlns:c16="http://schemas.microsoft.com/office/drawing/2014/chart" uri="{C3380CC4-5D6E-409C-BE32-E72D297353CC}">
              <c16:uniqueId val="{00000001-6236-46A0-B1D4-C3F72834959A}"/>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 </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de-DE"/>
              <a:t>Wasserstoffpreise Tankstellen </a:t>
            </a:r>
          </a:p>
        </c:rich>
      </c:tx>
      <c:overlay val="0"/>
      <c:spPr>
        <a:noFill/>
        <a:ln>
          <a:noFill/>
        </a:ln>
        <a:effectLst/>
      </c:spPr>
    </c:title>
    <c:autoTitleDeleted val="0"/>
    <c:plotArea>
      <c:layout/>
      <c:lineChart>
        <c:grouping val="standard"/>
        <c:varyColors val="0"/>
        <c:ser>
          <c:idx val="1"/>
          <c:order val="0"/>
          <c:tx>
            <c:v>UBA-Projektionsbericht (2026) - grüner Wasserstoff</c:v>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'06_Wasserstoff'!$E$5:$AD$5</c15:sqref>
                  </c15:fullRef>
                </c:ext>
              </c:extLst>
              <c:f>('06_Wasserstoff'!$E$5,'06_Wasserstoff'!$J$5,'06_Wasserstoff'!$O$5,'06_Wasserstoff'!$T$5,'06_Wasserstoff'!$Y$5)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'06_Wasserstoff'!$E$10:$AD$10</c15:sqref>
                  </c15:fullRef>
                </c:ext>
              </c:extLst>
              <c:f>('06_Wasserstoff'!$E$10,'06_Wasserstoff'!$J$10,'06_Wasserstoff'!$O$10,'06_Wasserstoff'!$T$10,'06_Wasserstoff'!$Y$10)</c:f>
              <c:numCache>
                <c:formatCode>0.0</c:formatCode>
                <c:ptCount val="5"/>
                <c:pt idx="0">
                  <c:v>329.42954756085248</c:v>
                </c:pt>
                <c:pt idx="1">
                  <c:v>271.63612762941779</c:v>
                </c:pt>
                <c:pt idx="2">
                  <c:v>227.94256683365845</c:v>
                </c:pt>
                <c:pt idx="3">
                  <c:v>210.13649340225351</c:v>
                </c:pt>
                <c:pt idx="4">
                  <c:v>192.83211991108786</c:v>
                </c:pt>
              </c:numCache>
            </c:numRef>
          </c:val>
          <c:smooth val="0"/>
          <c:extLst>
            <c:ext xmlns:c16="http://schemas.microsoft.com/office/drawing/2014/chart" uri="{C3380CC4-5D6E-409C-BE32-E72D297353CC}">
              <c16:uniqueId val="{00000001-D4CD-4D1B-A1DA-A3FFFA51D7E7}"/>
            </c:ext>
          </c:extLst>
        </c:ser>
        <c:ser>
          <c:idx val="2"/>
          <c:order val="1"/>
          <c:tx>
            <c:v>UBA-Projektionsbericht (2026) - grauer Wasserstoff</c:v>
          </c:tx>
          <c:spPr>
            <a:ln>
              <a:solidFill>
                <a:srgbClr val="2900ED"/>
              </a:solidFill>
              <a:prstDash val="sysDot"/>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'06_Wasserstoff'!$E$5:$AD$5</c15:sqref>
                  </c15:fullRef>
                </c:ext>
              </c:extLst>
              <c:f>('06_Wasserstoff'!$E$5,'06_Wasserstoff'!$J$5,'06_Wasserstoff'!$O$5,'06_Wasserstoff'!$T$5,'06_Wasserstoff'!$Y$5)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'06_Wasserstoff'!$E$21:$AD$21</c15:sqref>
                  </c15:fullRef>
                </c:ext>
              </c:extLst>
              <c:f>('06_Wasserstoff'!$E$21,'06_Wasserstoff'!$J$21,'06_Wasserstoff'!$O$21,'06_Wasserstoff'!$T$21,'06_Wasserstoff'!$Y$21)</c:f>
              <c:numCache>
                <c:formatCode>0.0</c:formatCode>
                <c:ptCount val="5"/>
                <c:pt idx="0">
                  <c:v>393.54438983897069</c:v>
                </c:pt>
                <c:pt idx="1">
                  <c:v>228.05621264439034</c:v>
                </c:pt>
                <c:pt idx="2">
                  <c:v>165.39494131292543</c:v>
                </c:pt>
                <c:pt idx="3">
                  <c:v>160.53918768727146</c:v>
                </c:pt>
                <c:pt idx="4">
                  <c:v>157.61057121616116</c:v>
                </c:pt>
              </c:numCache>
            </c:numRef>
          </c:val>
          <c:smooth val="0"/>
          <c:extLst>
            <c:ext xmlns:c16="http://schemas.microsoft.com/office/drawing/2014/chart" uri="{C3380CC4-5D6E-409C-BE32-E72D297353CC}">
              <c16:uniqueId val="{00000002-D4CD-4D1B-A1DA-A3FFFA51D7E7}"/>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 </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EU-ETS-2-Preis</a:t>
            </a:r>
          </a:p>
        </c:rich>
      </c:tx>
      <c:layout>
        <c:manualLayout>
          <c:xMode val="edge"/>
          <c:yMode val="edge"/>
          <c:x val="0.34852078786710322"/>
          <c:y val="1.6701618785770395E-2"/>
        </c:manualLayout>
      </c:layout>
      <c:overlay val="0"/>
      <c:spPr>
        <a:noFill/>
        <a:ln>
          <a:noFill/>
        </a:ln>
        <a:effectLst/>
      </c:spPr>
    </c:title>
    <c:autoTitleDeleted val="0"/>
    <c:plotArea>
      <c:layout>
        <c:manualLayout>
          <c:layoutTarget val="inner"/>
          <c:xMode val="edge"/>
          <c:yMode val="edge"/>
          <c:x val="0.11287608611361144"/>
          <c:y val="0.10546187318002147"/>
          <c:w val="0.86471303243289288"/>
          <c:h val="0.69963730922354439"/>
        </c:manualLayout>
      </c:layout>
      <c:lineChart>
        <c:grouping val="standard"/>
        <c:varyColors val="0"/>
        <c:ser>
          <c:idx val="0"/>
          <c:order val="0"/>
          <c:tx>
            <c:strRef>
              <c:f>'07_EU ETS 2'!$A$5</c:f>
              <c:strCache>
                <c:ptCount val="1"/>
                <c:pt idx="0">
                  <c:v>Ariadne-Report (2025)</c:v>
                </c:pt>
              </c:strCache>
            </c:strRef>
          </c:tx>
          <c:spPr>
            <a:ln>
              <a:solidFill>
                <a:srgbClr val="EC6500"/>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'07_EU ETS 2'!$C$4:$AB$4</c15:sqref>
                  </c15:fullRef>
                </c:ext>
              </c:extLst>
              <c:f>('07_EU ETS 2'!$C$4,'07_EU ETS 2'!$H$4,'07_EU ETS 2'!$M$4,'07_EU ETS 2'!$R$4,'07_EU ETS 2'!$W$4)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'07_EU ETS 2'!$C$5:$AB$5</c15:sqref>
                  </c15:fullRef>
                </c:ext>
              </c:extLst>
              <c:f>('07_EU ETS 2'!$C$5,'07_EU ETS 2'!$H$5,'07_EU ETS 2'!$M$5,'07_EU ETS 2'!$R$5,'07_EU ETS 2'!$W$5)</c:f>
              <c:numCache>
                <c:formatCode>0.0</c:formatCode>
                <c:ptCount val="5"/>
                <c:pt idx="0">
                  <c:v>129.60730309072784</c:v>
                </c:pt>
                <c:pt idx="1">
                  <c:v>237.81156530408776</c:v>
                </c:pt>
                <c:pt idx="2">
                  <c:v>356.71734795613162</c:v>
                </c:pt>
                <c:pt idx="3">
                  <c:v>475.62313060817553</c:v>
                </c:pt>
                <c:pt idx="4">
                  <c:v>594.52891326021938</c:v>
                </c:pt>
              </c:numCache>
            </c:numRef>
          </c:val>
          <c:smooth val="0"/>
          <c:extLst>
            <c:ext xmlns:c16="http://schemas.microsoft.com/office/drawing/2014/chart" uri="{C3380CC4-5D6E-409C-BE32-E72D297353CC}">
              <c16:uniqueId val="{00000000-479F-409C-B18A-03BCF21E0D48}"/>
            </c:ext>
          </c:extLst>
        </c:ser>
        <c:ser>
          <c:idx val="1"/>
          <c:order val="1"/>
          <c:tx>
            <c:strRef>
              <c:f>'07_EU ETS 2'!$A$6</c:f>
              <c:strCache>
                <c:ptCount val="1"/>
                <c:pt idx="0">
                  <c:v>UBA-Projektionsbericht (2026)</c:v>
                </c:pt>
              </c:strCache>
            </c:strRef>
          </c:tx>
          <c:spPr>
            <a:ln>
              <a:solidFill>
                <a:srgbClr val="2900ED"/>
              </a:solidFill>
            </a:ln>
          </c:spPr>
          <c:marker>
            <c:symbol val="none"/>
          </c:marker>
          <c:dLbls>
            <c:dLbl>
              <c:idx val="0"/>
              <c:layout>
                <c:manualLayout>
                  <c:x val="-6.3524326312885168E-2"/>
                  <c:y val="2.8531932092357659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4076853029110981E-2"/>
                      <c:h val="8.2116292363371118E-2"/>
                    </c:manualLayout>
                  </c15:layout>
                </c:ext>
                <c:ext xmlns:c16="http://schemas.microsoft.com/office/drawing/2014/chart" uri="{C3380CC4-5D6E-409C-BE32-E72D297353CC}">
                  <c16:uniqueId val="{0000001A-ABA6-44B5-A2C8-78D9FE8AAC03}"/>
                </c:ext>
              </c:extLst>
            </c:dLbl>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'07_EU ETS 2'!$C$4:$AB$4</c15:sqref>
                  </c15:fullRef>
                </c:ext>
              </c:extLst>
              <c:f>('07_EU ETS 2'!$C$4,'07_EU ETS 2'!$H$4,'07_EU ETS 2'!$M$4,'07_EU ETS 2'!$R$4,'07_EU ETS 2'!$W$4)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'07_EU ETS 2'!$C$6:$AB$6</c15:sqref>
                  </c15:fullRef>
                </c:ext>
              </c:extLst>
              <c:f>('07_EU ETS 2'!$C$6,'07_EU ETS 2'!$H$6,'07_EU ETS 2'!$M$6,'07_EU ETS 2'!$R$6,'07_EU ETS 2'!$W$6)</c:f>
              <c:numCache>
                <c:formatCode>0.0</c:formatCode>
                <c:ptCount val="5"/>
                <c:pt idx="0">
                  <c:v>51.710093056549745</c:v>
                </c:pt>
                <c:pt idx="1">
                  <c:v>103.42018611309949</c:v>
                </c:pt>
                <c:pt idx="2">
                  <c:v>148.30064423765208</c:v>
                </c:pt>
                <c:pt idx="3">
                  <c:v>186.35146743020758</c:v>
                </c:pt>
                <c:pt idx="4">
                  <c:v>218.54831782390835</c:v>
                </c:pt>
              </c:numCache>
            </c:numRef>
          </c:val>
          <c:smooth val="0"/>
          <c:extLst>
            <c:ext xmlns:c16="http://schemas.microsoft.com/office/drawing/2014/chart" uri="{C3380CC4-5D6E-409C-BE32-E72D297353CC}">
              <c16:uniqueId val="{00000001-479F-409C-B18A-03BCF21E0D48}"/>
            </c:ext>
          </c:extLst>
        </c:ser>
        <c:ser>
          <c:idx val="2"/>
          <c:order val="2"/>
          <c:tx>
            <c:strRef>
              <c:f>'07_EU ETS 2'!$A$7</c:f>
              <c:strCache>
                <c:ptCount val="1"/>
                <c:pt idx="0">
                  <c:v>Agora-KN45 (2024)</c:v>
                </c:pt>
              </c:strCache>
            </c:strRef>
          </c:tx>
          <c:spPr>
            <a:ln>
              <a:solidFill>
                <a:srgbClr val="EC0000"/>
              </a:solidFill>
            </a:ln>
          </c:spPr>
          <c:marker>
            <c:symbol val="none"/>
          </c:marker>
          <c:dLbls>
            <c:dLbl>
              <c:idx val="3"/>
              <c:delete val="1"/>
              <c:extLst>
                <c:ext xmlns:c15="http://schemas.microsoft.com/office/drawing/2012/chart" uri="{CE6537A1-D6FC-4f65-9D91-7224C49458BB}"/>
                <c:ext xmlns:c16="http://schemas.microsoft.com/office/drawing/2014/chart" uri="{C3380CC4-5D6E-409C-BE32-E72D297353CC}">
                  <c16:uniqueId val="{00000001-02A6-4D15-90D5-D1E7B08B7723}"/>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'07_EU ETS 2'!$C$4:$AB$4</c15:sqref>
                  </c15:fullRef>
                </c:ext>
              </c:extLst>
              <c:f>('07_EU ETS 2'!$C$4,'07_EU ETS 2'!$H$4,'07_EU ETS 2'!$M$4,'07_EU ETS 2'!$R$4,'07_EU ETS 2'!$W$4)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'07_EU ETS 2'!$C$7:$AB$7</c15:sqref>
                  </c15:fullRef>
                </c:ext>
              </c:extLst>
              <c:f>('07_EU ETS 2'!$C$7,'07_EU ETS 2'!$H$7,'07_EU ETS 2'!$M$7,'07_EU ETS 2'!$R$7,'07_EU ETS 2'!$W$7)</c:f>
              <c:numCache>
                <c:formatCode>0.0</c:formatCode>
                <c:ptCount val="5"/>
                <c:pt idx="0">
                  <c:v>88.719782733303703</c:v>
                </c:pt>
                <c:pt idx="1">
                  <c:v>140.27525106900765</c:v>
                </c:pt>
                <c:pt idx="2">
                  <c:v>164.73368037537503</c:v>
                </c:pt>
                <c:pt idx="3">
                  <c:v>189.33349226769639</c:v>
                </c:pt>
                <c:pt idx="4">
                  <c:v>205.620120278142</c:v>
                </c:pt>
              </c:numCache>
            </c:numRef>
          </c:val>
          <c:smooth val="0"/>
          <c:extLst>
            <c:ext xmlns:c15="http://schemas.microsoft.com/office/drawing/2012/chart" uri="{02D57815-91ED-43cb-92C2-25804820EDAC}">
              <c15:categoryFilterExceptions>
                <c15:categoryFilterException>
                  <c15:sqref>'07_EU ETS 2'!$F$7</c15:sqref>
                  <c15:dLbl>
                    <c:idx val="0"/>
                    <c:delete val="1"/>
                    <c:extLst>
                      <c:ext uri="{CE6537A1-D6FC-4f65-9D91-7224C49458BB}"/>
                      <c:ext xmlns:c16="http://schemas.microsoft.com/office/drawing/2014/chart" uri="{C3380CC4-5D6E-409C-BE32-E72D297353CC}">
                        <c16:uniqueId val="{00000000-89BC-4A90-BD35-B49185A64A32}"/>
                      </c:ext>
                    </c:extLst>
                  </c15:dLbl>
                </c15:categoryFilterException>
              </c15:categoryFilterExceptions>
            </c:ext>
            <c:ext xmlns:c16="http://schemas.microsoft.com/office/drawing/2014/chart" uri="{C3380CC4-5D6E-409C-BE32-E72D297353CC}">
              <c16:uniqueId val="{00000002-479F-409C-B18A-03BCF21E0D48}"/>
            </c:ext>
          </c:extLst>
        </c:ser>
        <c:ser>
          <c:idx val="4"/>
          <c:order val="3"/>
          <c:tx>
            <c:v>BMWE-Langfristszenarien (2024)</c:v>
          </c:tx>
          <c:spPr>
            <a:ln>
              <a:solidFill>
                <a:srgbClr val="A80578"/>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'07_EU ETS 2'!$C$4:$AB$4</c15:sqref>
                  </c15:fullRef>
                </c:ext>
              </c:extLst>
              <c:f>('07_EU ETS 2'!$C$4,'07_EU ETS 2'!$H$4,'07_EU ETS 2'!$M$4,'07_EU ETS 2'!$R$4,'07_EU ETS 2'!$W$4)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'07_EU ETS 2'!$C$8:$AB$8</c15:sqref>
                  </c15:fullRef>
                </c:ext>
              </c:extLst>
              <c:f>('07_EU ETS 2'!$C$8,'07_EU ETS 2'!$H$8,'07_EU ETS 2'!$M$8,'07_EU ETS 2'!$R$8,'07_EU ETS 2'!$W$8)</c:f>
              <c:numCache>
                <c:formatCode>0.0</c:formatCode>
                <c:ptCount val="5"/>
                <c:pt idx="0">
                  <c:v>66.54260715191478</c:v>
                </c:pt>
                <c:pt idx="1">
                  <c:v>120.98655845802688</c:v>
                </c:pt>
                <c:pt idx="2">
                  <c:v>241.97311691605375</c:v>
                </c:pt>
                <c:pt idx="3">
                  <c:v>362.95967537408063</c:v>
                </c:pt>
                <c:pt idx="4">
                  <c:v>362.95967537408063</c:v>
                </c:pt>
              </c:numCache>
            </c:numRef>
          </c:val>
          <c:smooth val="0"/>
          <c:extLst>
            <c:ext xmlns:c16="http://schemas.microsoft.com/office/drawing/2014/chart" uri="{C3380CC4-5D6E-409C-BE32-E72D297353CC}">
              <c16:uniqueId val="{0000001B-ABA6-44B5-A2C8-78D9FE8AAC03}"/>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max val="600"/>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EUR2023/t CO2 </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4"/>
          <c:order val="0"/>
          <c:spPr>
            <a:ln w="28575" cap="rnd">
              <a:solidFill>
                <a:schemeClr val="accent5"/>
              </a:solidFill>
              <a:round/>
            </a:ln>
            <a:effectLst/>
          </c:spPr>
          <c:marker>
            <c:symbol val="none"/>
          </c:marker>
          <c:val>
            <c:numRef>
              <c:f>'02_Strom'!$E$43:$AD$43</c:f>
              <c:numCache>
                <c:formatCode>General</c:formatCode>
                <c:ptCount val="26"/>
              </c:numCache>
            </c:numRef>
          </c:val>
          <c:smooth val="0"/>
          <c:extLst>
            <c:ext xmlns:c16="http://schemas.microsoft.com/office/drawing/2014/chart" uri="{C3380CC4-5D6E-409C-BE32-E72D297353CC}">
              <c16:uniqueId val="{00000008-2423-43C2-AE1B-6B94480765D0}"/>
            </c:ext>
          </c:extLst>
        </c:ser>
        <c:ser>
          <c:idx val="5"/>
          <c:order val="1"/>
          <c:spPr>
            <a:ln w="28575" cap="rnd">
              <a:solidFill>
                <a:schemeClr val="accent6"/>
              </a:solidFill>
              <a:round/>
            </a:ln>
            <a:effectLst/>
          </c:spPr>
          <c:marker>
            <c:symbol val="none"/>
          </c:marker>
          <c:val>
            <c:numRef>
              <c:f>'02_Strom'!$E$44:$AD$44</c:f>
              <c:numCache>
                <c:formatCode>General</c:formatCode>
                <c:ptCount val="26"/>
              </c:numCache>
            </c:numRef>
          </c:val>
          <c:smooth val="0"/>
          <c:extLst>
            <c:ext xmlns:c16="http://schemas.microsoft.com/office/drawing/2014/chart" uri="{C3380CC4-5D6E-409C-BE32-E72D297353CC}">
              <c16:uniqueId val="{0000000A-2423-43C2-AE1B-6B94480765D0}"/>
            </c:ext>
          </c:extLst>
        </c:ser>
        <c:ser>
          <c:idx val="6"/>
          <c:order val="2"/>
          <c:spPr>
            <a:ln w="28575" cap="rnd">
              <a:solidFill>
                <a:schemeClr val="accent1">
                  <a:lumMod val="60000"/>
                </a:schemeClr>
              </a:solidFill>
              <a:round/>
            </a:ln>
            <a:effectLst/>
          </c:spPr>
          <c:marker>
            <c:symbol val="none"/>
          </c:marker>
          <c:val>
            <c:numRef>
              <c:f>'02_Strom'!$E$45:$AD$45</c:f>
              <c:numCache>
                <c:formatCode>General</c:formatCode>
                <c:ptCount val="26"/>
              </c:numCache>
            </c:numRef>
          </c:val>
          <c:smooth val="0"/>
          <c:extLst>
            <c:ext xmlns:c16="http://schemas.microsoft.com/office/drawing/2014/chart" uri="{C3380CC4-5D6E-409C-BE32-E72D297353CC}">
              <c16:uniqueId val="{0000000C-2423-43C2-AE1B-6B94480765D0}"/>
            </c:ext>
          </c:extLst>
        </c:ser>
        <c:dLbls>
          <c:showLegendKey val="0"/>
          <c:showVal val="0"/>
          <c:showCatName val="0"/>
          <c:showSerName val="0"/>
          <c:showPercent val="0"/>
          <c:showBubbleSize val="0"/>
        </c:dLbls>
        <c:smooth val="0"/>
        <c:axId val="2046293512"/>
        <c:axId val="2046295560"/>
      </c:lineChart>
      <c:catAx>
        <c:axId val="204629351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6295560"/>
        <c:crosses val="autoZero"/>
        <c:auto val="1"/>
        <c:lblAlgn val="ctr"/>
        <c:lblOffset val="100"/>
        <c:noMultiLvlLbl val="0"/>
      </c:catAx>
      <c:valAx>
        <c:axId val="204629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6293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'Gas-Strom-Vergleich'!$J$34</c:f>
              <c:strCache>
                <c:ptCount val="1"/>
                <c:pt idx="0">
                  <c:v>Ariadne Report (2025)</c:v>
                </c:pt>
              </c:strCache>
            </c:strRef>
          </c:tx>
          <c:spPr>
            <a:ln w="28575" cap="rnd">
              <a:solidFill>
                <a:schemeClr val="accent1"/>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'Gas-Strom-Vergleich'!$K$34:$O$34</c:f>
              <c:numCache>
                <c:formatCode>0.00000</c:formatCode>
                <c:ptCount val="5"/>
                <c:pt idx="0">
                  <c:v>3.7561455260570304</c:v>
                </c:pt>
                <c:pt idx="1">
                  <c:v>2.8331936295054487</c:v>
                </c:pt>
                <c:pt idx="2">
                  <c:v>2.1653819201121234</c:v>
                </c:pt>
                <c:pt idx="3">
                  <c:v>1.6323119777158774</c:v>
                </c:pt>
                <c:pt idx="4">
                  <c:v>1.2661141804788214</c:v>
                </c:pt>
              </c:numCache>
            </c:numRef>
          </c:val>
          <c:smooth val="0"/>
          <c:extLst>
            <c:ext xmlns:c16="http://schemas.microsoft.com/office/drawing/2014/chart" uri="{C3380CC4-5D6E-409C-BE32-E72D297353CC}">
              <c16:uniqueId val="{00000000-3C6E-4D2C-ABA0-4723C3EA7D96}"/>
            </c:ext>
          </c:extLst>
        </c:ser>
        <c:ser>
          <c:idx val="1"/>
          <c:order val="1"/>
          <c:tx>
            <c:strRef>
              <c:f>'Gas-Strom-Vergleich'!$J$35</c:f>
              <c:strCache>
                <c:ptCount val="1"/>
                <c:pt idx="0">
                  <c:v>Agora KN45 (2024)</c:v>
                </c:pt>
              </c:strCache>
            </c:strRef>
          </c:tx>
          <c:spPr>
            <a:ln w="28575" cap="rnd">
              <a:solidFill>
                <a:schemeClr val="accent2"/>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'Gas-Strom-Vergleich'!$K$35:$O$35</c:f>
              <c:numCache>
                <c:formatCode>0.00000</c:formatCode>
                <c:ptCount val="5"/>
                <c:pt idx="0">
                  <c:v>3.0769230769230766</c:v>
                </c:pt>
                <c:pt idx="1">
                  <c:v>3.1518404907975457</c:v>
                </c:pt>
                <c:pt idx="2">
                  <c:v>2.9547198772064465</c:v>
                </c:pt>
                <c:pt idx="3">
                  <c:v>2.8152492668621698</c:v>
                </c:pt>
                <c:pt idx="4">
                  <c:v>2.1105232216343328</c:v>
                </c:pt>
              </c:numCache>
            </c:numRef>
          </c:val>
          <c:smooth val="0"/>
          <c:extLst>
            <c:ext xmlns:c16="http://schemas.microsoft.com/office/drawing/2014/chart" uri="{C3380CC4-5D6E-409C-BE32-E72D297353CC}">
              <c16:uniqueId val="{00000002-3C6E-4D2C-ABA0-4723C3EA7D96}"/>
            </c:ext>
          </c:extLst>
        </c:ser>
        <c:ser>
          <c:idx val="2"/>
          <c:order val="2"/>
          <c:tx>
            <c:strRef>
              <c:f>'Gas-Strom-Vergleich'!$J$36</c:f>
              <c:strCache>
                <c:ptCount val="1"/>
                <c:pt idx="0">
                  <c:v>Langfristszenarien (2024)</c:v>
                </c:pt>
              </c:strCache>
            </c:strRef>
          </c:tx>
          <c:spPr>
            <a:ln w="28575" cap="rnd">
              <a:solidFill>
                <a:schemeClr val="accent3"/>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'Gas-Strom-Vergleich'!$K$36:$O$36</c:f>
              <c:numCache>
                <c:formatCode>0.00000</c:formatCode>
                <c:ptCount val="5"/>
                <c:pt idx="0">
                  <c:v>3.1983471074380163</c:v>
                </c:pt>
                <c:pt idx="1">
                  <c:v>3.3218884120171674</c:v>
                </c:pt>
                <c:pt idx="2">
                  <c:v>2.7479338842975207</c:v>
                </c:pt>
                <c:pt idx="3">
                  <c:v>2.1849173553719008</c:v>
                </c:pt>
                <c:pt idx="4">
                  <c:v>2.1849173553719008</c:v>
                </c:pt>
              </c:numCache>
            </c:numRef>
          </c:val>
          <c:smooth val="0"/>
          <c:extLst>
            <c:ext xmlns:c16="http://schemas.microsoft.com/office/drawing/2014/chart" uri="{C3380CC4-5D6E-409C-BE32-E72D297353CC}">
              <c16:uniqueId val="{00000004-3C6E-4D2C-ABA0-4723C3EA7D96}"/>
            </c:ext>
          </c:extLst>
        </c:ser>
        <c:ser>
          <c:idx val="3"/>
          <c:order val="3"/>
          <c:tx>
            <c:strRef>
              <c:f>'Gas-Strom-Vergleich'!$J$37</c:f>
              <c:strCache>
                <c:ptCount val="1"/>
                <c:pt idx="0">
                  <c:v>Projektionsbericht (2026)</c:v>
                </c:pt>
              </c:strCache>
            </c:strRef>
          </c:tx>
          <c:spPr>
            <a:ln w="28575" cap="rnd">
              <a:solidFill>
                <a:schemeClr val="accent4"/>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'Gas-Strom-Vergleich'!$K$37:$O$37</c:f>
              <c:numCache>
                <c:formatCode>0.00000</c:formatCode>
                <c:ptCount val="5"/>
                <c:pt idx="0">
                  <c:v>2.9612034837688044</c:v>
                </c:pt>
                <c:pt idx="1">
                  <c:v>2.7365728900255757</c:v>
                </c:pt>
                <c:pt idx="2">
                  <c:v>2.5363984674329503</c:v>
                </c:pt>
                <c:pt idx="3">
                  <c:v>2.212205270457698</c:v>
                </c:pt>
                <c:pt idx="4">
                  <c:v>1.9709794437726722</c:v>
                </c:pt>
              </c:numCache>
            </c:numRef>
          </c:val>
          <c:smooth val="0"/>
          <c:extLst>
            <c:ext xmlns:c16="http://schemas.microsoft.com/office/drawing/2014/chart" uri="{C3380CC4-5D6E-409C-BE32-E72D297353CC}">
              <c16:uniqueId val="{00000006-3C6E-4D2C-ABA0-4723C3EA7D96}"/>
            </c:ext>
          </c:extLst>
        </c:ser>
        <c:ser>
          <c:idx val="4"/>
          <c:order val="4"/>
          <c:tx>
            <c:strRef>
              <c:f>'Gas-Strom-Vergleich'!$J$38</c:f>
              <c:strCache>
                <c:ptCount val="1"/>
                <c:pt idx="0">
                  <c:v>Projektionsbericht Biomethan</c:v>
                </c:pt>
              </c:strCache>
            </c:strRef>
          </c:tx>
          <c:spPr>
            <a:ln w="28575" cap="rnd">
              <a:solidFill>
                <a:schemeClr val="accent5"/>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'Gas-Strom-Vergleich'!$K$38:$O$38</c:f>
              <c:numCache>
                <c:formatCode>0.00000</c:formatCode>
                <c:ptCount val="5"/>
                <c:pt idx="0">
                  <c:v>2.0326086956521738</c:v>
                </c:pt>
                <c:pt idx="1">
                  <c:v>1.9814814814814814</c:v>
                </c:pt>
                <c:pt idx="2">
                  <c:v>1.8388888888888888</c:v>
                </c:pt>
                <c:pt idx="3">
                  <c:v>1.6030150753768844</c:v>
                </c:pt>
                <c:pt idx="4">
                  <c:v>1.4618834080717489</c:v>
                </c:pt>
              </c:numCache>
            </c:numRef>
          </c:val>
          <c:smooth val="0"/>
          <c:extLst>
            <c:ext xmlns:c16="http://schemas.microsoft.com/office/drawing/2014/chart" uri="{C3380CC4-5D6E-409C-BE32-E72D297353CC}">
              <c16:uniqueId val="{00000008-3C6E-4D2C-ABA0-4723C3EA7D96}"/>
            </c:ext>
          </c:extLst>
        </c:ser>
        <c:dLbls>
          <c:showLegendKey val="0"/>
          <c:showVal val="0"/>
          <c:showCatName val="0"/>
          <c:showSerName val="0"/>
          <c:showPercent val="0"/>
          <c:showBubbleSize val="0"/>
        </c:dLbls>
        <c:smooth val="0"/>
        <c:axId val="1214484488"/>
        <c:axId val="1435013128"/>
      </c:lineChart>
      <c:catAx>
        <c:axId val="121448448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5013128"/>
        <c:crosses val="autoZero"/>
        <c:auto val="1"/>
        <c:lblAlgn val="ctr"/>
        <c:lblOffset val="100"/>
        <c:noMultiLvlLbl val="0"/>
      </c:catAx>
      <c:valAx>
        <c:axId val="1435013128"/>
        <c:scaling>
          <c:orientation val="minMax"/>
        </c:scaling>
        <c:delete val="0"/>
        <c:axPos val="l"/>
        <c:majorGridlines>
          <c:spPr>
            <a:ln w="9525" cap="flat" cmpd="sng" algn="ctr">
              <a:solidFill>
                <a:schemeClr val="tx1">
                  <a:lumMod val="15000"/>
                  <a:lumOff val="85000"/>
                </a:schemeClr>
              </a:solidFill>
              <a:round/>
            </a:ln>
            <a:effectLst/>
          </c:spPr>
        </c:majorGridlines>
        <c:numFmt formatCode="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4484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aseline="0"/>
              <a:t>Szenarien für Endverbaucherpreise für Gas (inkl. Beimischung) und Strom</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areaChart>
        <c:grouping val="stacked"/>
        <c:varyColors val="0"/>
        <c:ser>
          <c:idx val="4"/>
          <c:order val="4"/>
          <c:tx>
            <c:strRef>
              <c:f>'Gas-Strom-Vergleich'!$B$7</c:f>
              <c:strCache>
                <c:ptCount val="1"/>
                <c:pt idx="0">
                  <c:v>min</c:v>
                </c:pt>
              </c:strCache>
            </c:strRef>
          </c:tx>
          <c:spPr>
            <a:noFill/>
            <a:ln>
              <a:noFill/>
            </a:ln>
            <a:effectLst/>
          </c:spPr>
          <c:cat>
            <c:strLit>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'Gas-Strom-Vergleich'!$C$7:$R$7</c15:sqref>
                  </c15:fullRef>
                </c:ext>
              </c:extLst>
              <c:f>'Gas-Strom-Vergleich'!$E$7:$R$7</c:f>
              <c:numCache>
                <c:formatCode>General</c:formatCode>
                <c:ptCount val="14"/>
                <c:pt idx="0" formatCode="0.0">
                  <c:v>7.1566599999999996</c:v>
                </c:pt>
                <c:pt idx="1" formatCode="0.0">
                  <c:v>8.2508069036287992</c:v>
                </c:pt>
                <c:pt idx="2" formatCode="0.0">
                  <c:v>9.5588084265318418</c:v>
                </c:pt>
                <c:pt idx="3" formatCode="0.0">
                  <c:v>10.0408243404224</c:v>
                </c:pt>
                <c:pt idx="4" formatCode="0.0">
                  <c:v>10.667399208506879</c:v>
                </c:pt>
                <c:pt idx="5" formatCode="0.0">
                  <c:v>11.412974076591359</c:v>
                </c:pt>
                <c:pt idx="6" formatCode="0.0">
                  <c:v>12.039548944675841</c:v>
                </c:pt>
                <c:pt idx="7" formatCode="0.0">
                  <c:v>12.90412381276032</c:v>
                </c:pt>
                <c:pt idx="8" formatCode="0.0">
                  <c:v>13.478128325401601</c:v>
                </c:pt>
                <c:pt idx="9" formatCode="0.0">
                  <c:v>14.767631157941761</c:v>
                </c:pt>
                <c:pt idx="10" formatCode="0.0">
                  <c:v>15.997633990481921</c:v>
                </c:pt>
                <c:pt idx="11" formatCode="0.0">
                  <c:v>17.287136823022081</c:v>
                </c:pt>
                <c:pt idx="12" formatCode="0.0">
                  <c:v>19.588139655562241</c:v>
                </c:pt>
                <c:pt idx="13" formatCode="0.0">
                  <c:v>20.7139814217728</c:v>
                </c:pt>
              </c:numCache>
            </c:numRef>
          </c:val>
          <c:extLst>
            <c:ext xmlns:c16="http://schemas.microsoft.com/office/drawing/2014/chart" uri="{C3380CC4-5D6E-409C-BE32-E72D297353CC}">
              <c16:uniqueId val="{00000004-F454-4CAD-B978-6A040CCFD65E}"/>
            </c:ext>
          </c:extLst>
        </c:ser>
        <c:ser>
          <c:idx val="5"/>
          <c:order val="5"/>
          <c:tx>
            <c:strRef>
              <c:f>'Gas-Strom-Vergleich'!$B$9</c:f>
              <c:strCache>
                <c:ptCount val="1"/>
                <c:pt idx="0">
                  <c:v>max</c:v>
                </c:pt>
              </c:strCache>
            </c:strRef>
          </c:tx>
          <c:spPr>
            <a:solidFill>
              <a:schemeClr val="accent6">
                <a:lumMod val="20000"/>
                <a:lumOff val="80000"/>
              </a:schemeClr>
            </a:solidFill>
            <a:ln>
              <a:noFill/>
            </a:ln>
            <a:effectLst/>
          </c:spPr>
          <c:cat>
            <c:strLit>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'Gas-Strom-Vergleich'!$C$9:$R$9</c15:sqref>
                  </c15:fullRef>
                </c:ext>
              </c:extLst>
              <c:f>'Gas-Strom-Vergleich'!$E$9:$R$9</c:f>
              <c:numCache>
                <c:formatCode>General</c:formatCode>
                <c:ptCount val="14"/>
                <c:pt idx="0" formatCode="0.0">
                  <c:v>1.785000000000001</c:v>
                </c:pt>
                <c:pt idx="1" formatCode="0.0">
                  <c:v>4.9676897662017101</c:v>
                </c:pt>
                <c:pt idx="2" formatCode="0.0">
                  <c:v>5.1985970329935824</c:v>
                </c:pt>
                <c:pt idx="3" formatCode="0.0">
                  <c:v>5.878933247103026</c:v>
                </c:pt>
                <c:pt idx="4" formatCode="0.0">
                  <c:v>6.2065385881032924</c:v>
                </c:pt>
                <c:pt idx="5" formatCode="0.0">
                  <c:v>6.0767624996798286</c:v>
                </c:pt>
                <c:pt idx="6" formatCode="0.0">
                  <c:v>7.2559864112563606</c:v>
                </c:pt>
                <c:pt idx="7" formatCode="0.0">
                  <c:v>7.0072103228329023</c:v>
                </c:pt>
                <c:pt idx="8" formatCode="0.0">
                  <c:v>6.8187693695136584</c:v>
                </c:pt>
                <c:pt idx="9" formatCode="0.0">
                  <c:v>6.0363949437531552</c:v>
                </c:pt>
                <c:pt idx="10" formatCode="0.0">
                  <c:v>5.3135205179926555</c:v>
                </c:pt>
                <c:pt idx="11" formatCode="0.0">
                  <c:v>7.5061460922321537</c:v>
                </c:pt>
                <c:pt idx="12" formatCode="0.0">
                  <c:v>5.7122716664716613</c:v>
                </c:pt>
                <c:pt idx="13" formatCode="0.0">
                  <c:v>3.701084137549234</c:v>
                </c:pt>
              </c:numCache>
            </c:numRef>
          </c:val>
          <c:extLst>
            <c:ext xmlns:c16="http://schemas.microsoft.com/office/drawing/2014/chart" uri="{C3380CC4-5D6E-409C-BE32-E72D297353CC}">
              <c16:uniqueId val="{00000005-F454-4CAD-B978-6A040CCFD65E}"/>
            </c:ext>
          </c:extLst>
        </c:ser>
        <c:dLbls>
          <c:showLegendKey val="0"/>
          <c:showVal val="0"/>
          <c:showCatName val="0"/>
          <c:showSerName val="0"/>
          <c:showPercent val="0"/>
          <c:showBubbleSize val="0"/>
        </c:dLbls>
        <c:axId val="707621432"/>
        <c:axId val="707622152"/>
      </c:areaChart>
      <c:areaChart>
        <c:grouping val="stacked"/>
        <c:varyColors val="0"/>
        <c:ser>
          <c:idx val="2"/>
          <c:order val="1"/>
          <c:tx>
            <c:strRef>
              <c:f>'Gas-Strom-Vergleich'!$B$5</c:f>
              <c:strCache>
                <c:ptCount val="1"/>
                <c:pt idx="0">
                  <c:v>Min</c:v>
                </c:pt>
              </c:strCache>
            </c:strRef>
          </c:tx>
          <c:spPr>
            <a:noFill/>
            <a:ln>
              <a:noFill/>
            </a:ln>
            <a:effectLst>
              <a:outerShdw blurRad="50800" dist="50800" dir="5400000" algn="ctr" rotWithShape="0">
                <a:schemeClr val="bg2"/>
              </a:outerShdw>
            </a:effectLst>
          </c:spP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'Gas-Strom-Vergleich'!$C$5:$R$5</c15:sqref>
                  </c15:fullRef>
                </c:ext>
              </c:extLst>
              <c:f>'Gas-Strom-Vergleich'!$E$5:$R$5</c:f>
              <c:numCache>
                <c:formatCode>General</c:formatCode>
                <c:ptCount val="14"/>
                <c:pt idx="0">
                  <c:v>35.279999999999994</c:v>
                </c:pt>
                <c:pt idx="1">
                  <c:v>34.219999999999992</c:v>
                </c:pt>
                <c:pt idx="2">
                  <c:v>33.159999999999989</c:v>
                </c:pt>
                <c:pt idx="3">
                  <c:v>32.1</c:v>
                </c:pt>
                <c:pt idx="4">
                  <c:v>32.300000000000004</c:v>
                </c:pt>
                <c:pt idx="5">
                  <c:v>32.500000000000007</c:v>
                </c:pt>
                <c:pt idx="6">
                  <c:v>32.06</c:v>
                </c:pt>
                <c:pt idx="7">
                  <c:v>31.480000000000004</c:v>
                </c:pt>
                <c:pt idx="8">
                  <c:v>30.9</c:v>
                </c:pt>
                <c:pt idx="9">
                  <c:v>30.58</c:v>
                </c:pt>
                <c:pt idx="10">
                  <c:v>30.259999999999998</c:v>
                </c:pt>
                <c:pt idx="11">
                  <c:v>29.939999999999998</c:v>
                </c:pt>
                <c:pt idx="12">
                  <c:v>29.619999999999997</c:v>
                </c:pt>
                <c:pt idx="13">
                  <c:v>29.3</c:v>
                </c:pt>
              </c:numCache>
            </c:numRef>
          </c:val>
          <c:extLst>
            <c:ext xmlns:c16="http://schemas.microsoft.com/office/drawing/2014/chart" uri="{C3380CC4-5D6E-409C-BE32-E72D297353CC}">
              <c16:uniqueId val="{00000002-F454-4CAD-B978-6A040CCFD65E}"/>
            </c:ext>
          </c:extLst>
        </c:ser>
        <c:ser>
          <c:idx val="1"/>
          <c:order val="2"/>
          <c:tx>
            <c:strRef>
              <c:f>'Gas-Strom-Vergleich'!$B$4</c:f>
              <c:strCache>
                <c:ptCount val="1"/>
                <c:pt idx="0">
                  <c:v>Max</c:v>
                </c:pt>
              </c:strCache>
            </c:strRef>
          </c:tx>
          <c:spPr>
            <a:solidFill>
              <a:srgbClr val="FFFFCC"/>
            </a:solidFill>
            <a:ln>
              <a:noFill/>
            </a:ln>
            <a:effectLst/>
          </c:spP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'Gas-Strom-Vergleich'!$C$4:$R$4</c15:sqref>
                  </c15:fullRef>
                </c:ext>
              </c:extLst>
              <c:f>'Gas-Strom-Vergleich'!$E$4:$R$4</c:f>
              <c:numCache>
                <c:formatCode>General</c:formatCode>
                <c:ptCount val="14"/>
                <c:pt idx="0">
                  <c:v>3.4800000000000111</c:v>
                </c:pt>
                <c:pt idx="1">
                  <c:v>5.3200000000000145</c:v>
                </c:pt>
                <c:pt idx="2">
                  <c:v>7.1600000000000179</c:v>
                </c:pt>
                <c:pt idx="3">
                  <c:v>9</c:v>
                </c:pt>
                <c:pt idx="4">
                  <c:v>8.279999999999994</c:v>
                </c:pt>
                <c:pt idx="5">
                  <c:v>7.5599999999999881</c:v>
                </c:pt>
                <c:pt idx="6">
                  <c:v>7.4799999999999898</c:v>
                </c:pt>
                <c:pt idx="7">
                  <c:v>8.1800000000000068</c:v>
                </c:pt>
                <c:pt idx="8">
                  <c:v>9</c:v>
                </c:pt>
                <c:pt idx="9">
                  <c:v>9.7999999999999972</c:v>
                </c:pt>
                <c:pt idx="10">
                  <c:v>10.599999999999994</c:v>
                </c:pt>
                <c:pt idx="11">
                  <c:v>11.399999999999991</c:v>
                </c:pt>
                <c:pt idx="12">
                  <c:v>12.199999999999989</c:v>
                </c:pt>
                <c:pt idx="13">
                  <c:v>12.999999999999996</c:v>
                </c:pt>
              </c:numCache>
            </c:numRef>
          </c:val>
          <c:extLst>
            <c:ext xmlns:c16="http://schemas.microsoft.com/office/drawing/2014/chart" uri="{C3380CC4-5D6E-409C-BE32-E72D297353CC}">
              <c16:uniqueId val="{00000001-F454-4CAD-B978-6A040CCFD65E}"/>
            </c:ext>
          </c:extLst>
        </c:ser>
        <c:dLbls>
          <c:showLegendKey val="0"/>
          <c:showVal val="0"/>
          <c:showCatName val="0"/>
          <c:showSerName val="0"/>
          <c:showPercent val="0"/>
          <c:showBubbleSize val="0"/>
        </c:dLbls>
        <c:axId val="1310493488"/>
        <c:axId val="1310481968"/>
      </c:areaChart>
      <c:lineChart>
        <c:grouping val="standard"/>
        <c:varyColors val="0"/>
        <c:ser>
          <c:idx val="3"/>
          <c:order val="3"/>
          <c:tx>
            <c:strRef>
              <c:f>'Gas-Strom-Vergleich'!$B$6</c:f>
              <c:strCache>
                <c:ptCount val="1"/>
                <c:pt idx="0">
                  <c:v>Strompreis (Median)</c:v>
                </c:pt>
              </c:strCache>
            </c:strRef>
          </c:tx>
          <c:spPr>
            <a:ln w="15875" cap="rnd">
              <a:solidFill>
                <a:srgbClr val="FFC000"/>
              </a:solidFill>
              <a:prstDash val="dash"/>
              <a:round/>
            </a:ln>
            <a:effectLst/>
          </c:spPr>
          <c:marker>
            <c:symbol val="none"/>
          </c:marke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'Gas-Strom-Vergleich'!$C$6:$R$6</c15:sqref>
                  </c15:fullRef>
                </c:ext>
              </c:extLst>
              <c:f>'Gas-Strom-Vergleich'!$E$6:$R$6</c:f>
              <c:numCache>
                <c:formatCode>General</c:formatCode>
                <c:ptCount val="14"/>
                <c:pt idx="0">
                  <c:v>37.57</c:v>
                </c:pt>
                <c:pt idx="1">
                  <c:v>37.129999999999995</c:v>
                </c:pt>
                <c:pt idx="2">
                  <c:v>36.69</c:v>
                </c:pt>
                <c:pt idx="3">
                  <c:v>36.25</c:v>
                </c:pt>
                <c:pt idx="4">
                  <c:v>36.08</c:v>
                </c:pt>
                <c:pt idx="5">
                  <c:v>35.910000000000004</c:v>
                </c:pt>
                <c:pt idx="6">
                  <c:v>36.060000000000009</c:v>
                </c:pt>
                <c:pt idx="7">
                  <c:v>35.96</c:v>
                </c:pt>
                <c:pt idx="8">
                  <c:v>35.799999999999997</c:v>
                </c:pt>
                <c:pt idx="9">
                  <c:v>35.67</c:v>
                </c:pt>
                <c:pt idx="10">
                  <c:v>35.539999999999992</c:v>
                </c:pt>
                <c:pt idx="11">
                  <c:v>35.409999999999997</c:v>
                </c:pt>
                <c:pt idx="12">
                  <c:v>35.279999999999987</c:v>
                </c:pt>
                <c:pt idx="13">
                  <c:v>35.15</c:v>
                </c:pt>
              </c:numCache>
            </c:numRef>
          </c:val>
          <c:smooth val="0"/>
          <c:extLst>
            <c:ext xmlns:c16="http://schemas.microsoft.com/office/drawing/2014/chart" uri="{C3380CC4-5D6E-409C-BE32-E72D297353CC}">
              <c16:uniqueId val="{00000003-F454-4CAD-B978-6A040CCFD65E}"/>
            </c:ext>
          </c:extLst>
        </c:ser>
        <c:dLbls>
          <c:showLegendKey val="0"/>
          <c:showVal val="0"/>
          <c:showCatName val="0"/>
          <c:showSerName val="0"/>
          <c:showPercent val="0"/>
          <c:showBubbleSize val="0"/>
        </c:dLbls>
        <c:marker val="1"/>
        <c:smooth val="0"/>
        <c:axId val="707621432"/>
        <c:axId val="707622152"/>
      </c:lineChart>
      <c:lineChart>
        <c:grouping val="standard"/>
        <c:varyColors val="0"/>
        <c:ser>
          <c:idx val="0"/>
          <c:order val="0"/>
          <c:tx>
            <c:strRef>
              <c:f>'Gas-Strom-Vergleich'!$B$8</c:f>
              <c:strCache>
                <c:ptCount val="1"/>
                <c:pt idx="0">
                  <c:v>Gaspreis (Median)</c:v>
                </c:pt>
              </c:strCache>
            </c:strRef>
          </c:tx>
          <c:spPr>
            <a:ln w="15875" cap="rnd">
              <a:solidFill>
                <a:schemeClr val="accent6"/>
              </a:solidFill>
              <a:prstDash val="dashDot"/>
              <a:round/>
            </a:ln>
            <a:effectLst/>
          </c:spPr>
          <c:marker>
            <c:symbol val="none"/>
          </c:marke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'Gas-Strom-Vergleich'!$C$8:$R$8</c15:sqref>
                  </c15:fullRef>
                </c:ext>
              </c:extLst>
              <c:f>'Gas-Strom-Vergleich'!$E$8:$R$8</c:f>
              <c:numCache>
                <c:formatCode>General</c:formatCode>
                <c:ptCount val="14"/>
                <c:pt idx="0" formatCode="0.0">
                  <c:v>8.1483266666666658</c:v>
                </c:pt>
                <c:pt idx="1" formatCode="0.0">
                  <c:v>9.7978069036288016</c:v>
                </c:pt>
                <c:pt idx="2" formatCode="0.0">
                  <c:v>11.264475093198508</c:v>
                </c:pt>
                <c:pt idx="3" formatCode="0.0">
                  <c:v>11.726657673755733</c:v>
                </c:pt>
                <c:pt idx="4" formatCode="0.0">
                  <c:v>12.353232541840214</c:v>
                </c:pt>
                <c:pt idx="5" formatCode="0.0">
                  <c:v>13.416140743258026</c:v>
                </c:pt>
                <c:pt idx="6" formatCode="0.0">
                  <c:v>14.439382278009175</c:v>
                </c:pt>
                <c:pt idx="7" formatCode="0.0">
                  <c:v>15.145290479426986</c:v>
                </c:pt>
                <c:pt idx="8" formatCode="0.0">
                  <c:v>15.818461658734934</c:v>
                </c:pt>
                <c:pt idx="9" formatCode="0.0">
                  <c:v>16.59229782460843</c:v>
                </c:pt>
                <c:pt idx="10" formatCode="0.0">
                  <c:v>17.742967323815257</c:v>
                </c:pt>
                <c:pt idx="11" formatCode="0.0">
                  <c:v>19.508470156355411</c:v>
                </c:pt>
                <c:pt idx="12" formatCode="0.0">
                  <c:v>20.61947298889557</c:v>
                </c:pt>
                <c:pt idx="13" formatCode="0.0">
                  <c:v>20.8329814217728</c:v>
                </c:pt>
              </c:numCache>
            </c:numRef>
          </c:val>
          <c:smooth val="0"/>
          <c:extLst>
            <c:ext xmlns:c16="http://schemas.microsoft.com/office/drawing/2014/chart" uri="{C3380CC4-5D6E-409C-BE32-E72D297353CC}">
              <c16:uniqueId val="{00000000-F454-4CAD-B978-6A040CCFD65E}"/>
            </c:ext>
          </c:extLst>
        </c:ser>
        <c:dLbls>
          <c:showLegendKey val="0"/>
          <c:showVal val="0"/>
          <c:showCatName val="0"/>
          <c:showSerName val="0"/>
          <c:showPercent val="0"/>
          <c:showBubbleSize val="0"/>
        </c:dLbls>
        <c:marker val="1"/>
        <c:smooth val="0"/>
        <c:axId val="1310493488"/>
        <c:axId val="1310481968"/>
      </c:lineChart>
      <c:catAx>
        <c:axId val="707621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622152"/>
        <c:crosses val="autoZero"/>
        <c:auto val="1"/>
        <c:lblAlgn val="ctr"/>
        <c:lblOffset val="100"/>
        <c:noMultiLvlLbl val="0"/>
      </c:catAx>
      <c:valAx>
        <c:axId val="707622152"/>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in EUR/kWh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621432"/>
        <c:crosses val="autoZero"/>
        <c:crossBetween val="between"/>
      </c:valAx>
      <c:valAx>
        <c:axId val="131048196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e-DE"/>
          </a:p>
        </c:txPr>
        <c:crossAx val="1310493488"/>
        <c:crosses val="max"/>
        <c:crossBetween val="between"/>
      </c:valAx>
      <c:catAx>
        <c:axId val="1310493488"/>
        <c:scaling>
          <c:orientation val="minMax"/>
        </c:scaling>
        <c:delete val="1"/>
        <c:axPos val="b"/>
        <c:numFmt formatCode="General" sourceLinked="1"/>
        <c:majorTickMark val="out"/>
        <c:minorTickMark val="none"/>
        <c:tickLblPos val="nextTo"/>
        <c:crossAx val="1310481968"/>
        <c:crosses val="autoZero"/>
        <c:auto val="1"/>
        <c:lblAlgn val="ctr"/>
        <c:lblOffset val="100"/>
        <c:noMultiLvlLbl val="0"/>
      </c:cat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aseline="0"/>
              <a:t>Szenarien für Endverbaucherpreise für Gas (inkl. Beimischung) und Strom</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areaChart>
        <c:grouping val="stacked"/>
        <c:varyColors val="0"/>
        <c:ser>
          <c:idx val="4"/>
          <c:order val="0"/>
          <c:tx>
            <c:strRef>
              <c:f>'Gas-Strom-Vergleich'!$B$7</c:f>
              <c:strCache>
                <c:ptCount val="1"/>
                <c:pt idx="0">
                  <c:v>min</c:v>
                </c:pt>
              </c:strCache>
            </c:strRef>
          </c:tx>
          <c:spPr>
            <a:noFill/>
            <a:ln w="25400">
              <a:noFill/>
            </a:ln>
            <a:effectLst/>
          </c:spPr>
          <c:cat>
            <c:strLit>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'Gas-Strom-Vergleich'!$C$16:$R$16</c15:sqref>
                  </c15:fullRef>
                </c:ext>
              </c:extLst>
              <c:f>'Gas-Strom-Vergleich'!$E$16:$R$16</c:f>
              <c:numCache>
                <c:formatCode>0.000</c:formatCode>
                <c:ptCount val="14"/>
                <c:pt idx="0">
                  <c:v>7.1566599999999994E-2</c:v>
                </c:pt>
                <c:pt idx="1">
                  <c:v>8.250806903628799E-2</c:v>
                </c:pt>
                <c:pt idx="2">
                  <c:v>9.5588084265318424E-2</c:v>
                </c:pt>
                <c:pt idx="3">
                  <c:v>0.100408243404224</c:v>
                </c:pt>
                <c:pt idx="4">
                  <c:v>0.10667399208506879</c:v>
                </c:pt>
                <c:pt idx="5">
                  <c:v>0.11412974076591359</c:v>
                </c:pt>
                <c:pt idx="6">
                  <c:v>0.12039548944675842</c:v>
                </c:pt>
                <c:pt idx="7">
                  <c:v>0.12904123812760321</c:v>
                </c:pt>
                <c:pt idx="8">
                  <c:v>0.134781283254016</c:v>
                </c:pt>
                <c:pt idx="9">
                  <c:v>0.1476763115794176</c:v>
                </c:pt>
                <c:pt idx="10">
                  <c:v>0.15997633990481921</c:v>
                </c:pt>
                <c:pt idx="11">
                  <c:v>0.17287136823022081</c:v>
                </c:pt>
                <c:pt idx="12">
                  <c:v>0.19588139655562242</c:v>
                </c:pt>
                <c:pt idx="13">
                  <c:v>0.20713981421772801</c:v>
                </c:pt>
              </c:numCache>
            </c:numRef>
          </c:val>
          <c:extLst>
            <c:ext xmlns:c16="http://schemas.microsoft.com/office/drawing/2014/chart" uri="{C3380CC4-5D6E-409C-BE32-E72D297353CC}">
              <c16:uniqueId val="{00000000-5FD9-4EA0-B618-CF5928AE01F4}"/>
            </c:ext>
          </c:extLst>
        </c:ser>
        <c:ser>
          <c:idx val="5"/>
          <c:order val="5"/>
          <c:tx>
            <c:strRef>
              <c:f>'Gas-Strom-Vergleich'!$B$9</c:f>
              <c:strCache>
                <c:ptCount val="1"/>
                <c:pt idx="0">
                  <c:v>max</c:v>
                </c:pt>
              </c:strCache>
            </c:strRef>
          </c:tx>
          <c:spPr>
            <a:solidFill>
              <a:schemeClr val="accent6">
                <a:lumMod val="20000"/>
                <a:lumOff val="80000"/>
              </a:schemeClr>
            </a:solidFill>
            <a:ln w="25400">
              <a:noFill/>
            </a:ln>
            <a:effectLst/>
          </c:spPr>
          <c:cat>
            <c:strLit>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'Gas-Strom-Vergleich'!$C$18:$R$18</c15:sqref>
                  </c15:fullRef>
                </c:ext>
              </c:extLst>
              <c:f>'Gas-Strom-Vergleich'!$E$18:$R$18</c:f>
              <c:numCache>
                <c:formatCode>0.000</c:formatCode>
                <c:ptCount val="14"/>
                <c:pt idx="0">
                  <c:v>1.7850000000000012E-2</c:v>
                </c:pt>
                <c:pt idx="1">
                  <c:v>4.9676897662017099E-2</c:v>
                </c:pt>
                <c:pt idx="2">
                  <c:v>5.1985970329935821E-2</c:v>
                </c:pt>
                <c:pt idx="3">
                  <c:v>5.8789332471030263E-2</c:v>
                </c:pt>
                <c:pt idx="4">
                  <c:v>6.2065385881032921E-2</c:v>
                </c:pt>
                <c:pt idx="5">
                  <c:v>6.0767624996798289E-2</c:v>
                </c:pt>
                <c:pt idx="6">
                  <c:v>7.2559864112563599E-2</c:v>
                </c:pt>
                <c:pt idx="7">
                  <c:v>7.0072103228329019E-2</c:v>
                </c:pt>
                <c:pt idx="8">
                  <c:v>6.8187693695136581E-2</c:v>
                </c:pt>
                <c:pt idx="9">
                  <c:v>6.0363949437531553E-2</c:v>
                </c:pt>
                <c:pt idx="10">
                  <c:v>5.3135205179926558E-2</c:v>
                </c:pt>
                <c:pt idx="11">
                  <c:v>7.5061460922321535E-2</c:v>
                </c:pt>
                <c:pt idx="12">
                  <c:v>5.7122716664716612E-2</c:v>
                </c:pt>
                <c:pt idx="13">
                  <c:v>3.7010841375492341E-2</c:v>
                </c:pt>
              </c:numCache>
            </c:numRef>
          </c:val>
          <c:extLst>
            <c:ext xmlns:c16="http://schemas.microsoft.com/office/drawing/2014/chart" uri="{C3380CC4-5D6E-409C-BE32-E72D297353CC}">
              <c16:uniqueId val="{00000001-5FD9-4EA0-B618-CF5928AE01F4}"/>
            </c:ext>
          </c:extLst>
        </c:ser>
        <c:dLbls>
          <c:showLegendKey val="0"/>
          <c:showVal val="0"/>
          <c:showCatName val="0"/>
          <c:showSerName val="0"/>
          <c:showPercent val="0"/>
          <c:showBubbleSize val="0"/>
        </c:dLbls>
        <c:axId val="707621432"/>
        <c:axId val="707622152"/>
      </c:areaChart>
      <c:areaChart>
        <c:grouping val="stacked"/>
        <c:varyColors val="0"/>
        <c:ser>
          <c:idx val="2"/>
          <c:order val="2"/>
          <c:tx>
            <c:strRef>
              <c:f>'Gas-Strom-Vergleich'!$B$5</c:f>
              <c:strCache>
                <c:ptCount val="1"/>
                <c:pt idx="0">
                  <c:v>Min</c:v>
                </c:pt>
              </c:strCache>
            </c:strRef>
          </c:tx>
          <c:spPr>
            <a:noFill/>
            <a:ln w="25400">
              <a:noFill/>
            </a:ln>
            <a:effectLst/>
          </c:spP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'Gas-Strom-Vergleich'!$C$14:$R$14</c15:sqref>
                  </c15:fullRef>
                </c:ext>
              </c:extLst>
              <c:f>'Gas-Strom-Vergleich'!$E$14:$R$14</c:f>
              <c:numCache>
                <c:formatCode>0.0</c:formatCode>
                <c:ptCount val="14"/>
                <c:pt idx="0">
                  <c:v>0.35279999999999995</c:v>
                </c:pt>
                <c:pt idx="1">
                  <c:v>0.34219999999999989</c:v>
                </c:pt>
                <c:pt idx="2">
                  <c:v>0.33159999999999989</c:v>
                </c:pt>
                <c:pt idx="3">
                  <c:v>0.32100000000000001</c:v>
                </c:pt>
                <c:pt idx="4">
                  <c:v>0.32300000000000006</c:v>
                </c:pt>
                <c:pt idx="5">
                  <c:v>0.32500000000000007</c:v>
                </c:pt>
                <c:pt idx="6">
                  <c:v>0.3206</c:v>
                </c:pt>
                <c:pt idx="7">
                  <c:v>0.31480000000000002</c:v>
                </c:pt>
                <c:pt idx="8">
                  <c:v>0.309</c:v>
                </c:pt>
                <c:pt idx="9">
                  <c:v>0.30579999999999996</c:v>
                </c:pt>
                <c:pt idx="10">
                  <c:v>0.30259999999999998</c:v>
                </c:pt>
                <c:pt idx="11">
                  <c:v>0.2994</c:v>
                </c:pt>
                <c:pt idx="12">
                  <c:v>0.29619999999999996</c:v>
                </c:pt>
                <c:pt idx="13">
                  <c:v>0.29299999999999998</c:v>
                </c:pt>
              </c:numCache>
            </c:numRef>
          </c:val>
          <c:extLst>
            <c:ext xmlns:c16="http://schemas.microsoft.com/office/drawing/2014/chart" uri="{C3380CC4-5D6E-409C-BE32-E72D297353CC}">
              <c16:uniqueId val="{00000002-5FD9-4EA0-B618-CF5928AE01F4}"/>
            </c:ext>
          </c:extLst>
        </c:ser>
        <c:ser>
          <c:idx val="1"/>
          <c:order val="3"/>
          <c:tx>
            <c:strRef>
              <c:f>'Gas-Strom-Vergleich'!$B$4</c:f>
              <c:strCache>
                <c:ptCount val="1"/>
                <c:pt idx="0">
                  <c:v>Max</c:v>
                </c:pt>
              </c:strCache>
            </c:strRef>
          </c:tx>
          <c:spPr>
            <a:solidFill>
              <a:schemeClr val="accent2">
                <a:lumMod val="20000"/>
                <a:lumOff val="80000"/>
              </a:schemeClr>
            </a:solidFill>
            <a:ln w="25400">
              <a:noFill/>
            </a:ln>
            <a:effectLst/>
          </c:spP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'Gas-Strom-Vergleich'!$C$13:$R$13</c15:sqref>
                  </c15:fullRef>
                </c:ext>
              </c:extLst>
              <c:f>'Gas-Strom-Vergleich'!$E$13:$R$13</c:f>
              <c:numCache>
                <c:formatCode>0.0</c:formatCode>
                <c:ptCount val="14"/>
                <c:pt idx="0">
                  <c:v>3.4800000000000109E-2</c:v>
                </c:pt>
                <c:pt idx="1">
                  <c:v>5.3200000000000192E-2</c:v>
                </c:pt>
                <c:pt idx="2">
                  <c:v>7.1600000000000177E-2</c:v>
                </c:pt>
                <c:pt idx="3">
                  <c:v>0.09</c:v>
                </c:pt>
                <c:pt idx="4">
                  <c:v>8.2799999999999943E-2</c:v>
                </c:pt>
                <c:pt idx="5">
                  <c:v>7.5599999999999876E-2</c:v>
                </c:pt>
                <c:pt idx="6">
                  <c:v>7.4799999999999894E-2</c:v>
                </c:pt>
                <c:pt idx="7">
                  <c:v>8.1800000000000067E-2</c:v>
                </c:pt>
                <c:pt idx="8">
                  <c:v>0.09</c:v>
                </c:pt>
                <c:pt idx="9">
                  <c:v>9.7999999999999976E-2</c:v>
                </c:pt>
                <c:pt idx="10">
                  <c:v>0.10599999999999994</c:v>
                </c:pt>
                <c:pt idx="11">
                  <c:v>0.11399999999999992</c:v>
                </c:pt>
                <c:pt idx="12">
                  <c:v>0.12199999999999989</c:v>
                </c:pt>
                <c:pt idx="13">
                  <c:v>0.12999999999999998</c:v>
                </c:pt>
              </c:numCache>
            </c:numRef>
          </c:val>
          <c:extLst>
            <c:ext xmlns:c16="http://schemas.microsoft.com/office/drawing/2014/chart" uri="{C3380CC4-5D6E-409C-BE32-E72D297353CC}">
              <c16:uniqueId val="{00000003-5FD9-4EA0-B618-CF5928AE01F4}"/>
            </c:ext>
          </c:extLst>
        </c:ser>
        <c:dLbls>
          <c:showLegendKey val="0"/>
          <c:showVal val="0"/>
          <c:showCatName val="0"/>
          <c:showSerName val="0"/>
          <c:showPercent val="0"/>
          <c:showBubbleSize val="0"/>
        </c:dLbls>
        <c:axId val="1310493488"/>
        <c:axId val="1310481968"/>
      </c:areaChart>
      <c:lineChart>
        <c:grouping val="standard"/>
        <c:varyColors val="0"/>
        <c:ser>
          <c:idx val="3"/>
          <c:order val="4"/>
          <c:tx>
            <c:strRef>
              <c:f>'Gas-Strom-Vergleich'!$B$6</c:f>
              <c:strCache>
                <c:ptCount val="1"/>
                <c:pt idx="0">
                  <c:v>Strompreis (Median)</c:v>
                </c:pt>
              </c:strCache>
            </c:strRef>
          </c:tx>
          <c:spPr>
            <a:ln w="15875" cap="rnd">
              <a:solidFill>
                <a:schemeClr val="accent2"/>
              </a:solidFill>
              <a:prstDash val="dash"/>
              <a:round/>
            </a:ln>
            <a:effectLst/>
          </c:spPr>
          <c:marker>
            <c:symbol val="none"/>
          </c:marke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'Gas-Strom-Vergleich'!$C$15:$R$15</c15:sqref>
                  </c15:fullRef>
                </c:ext>
              </c:extLst>
              <c:f>'Gas-Strom-Vergleich'!$E$15:$R$15</c:f>
              <c:numCache>
                <c:formatCode>0.0</c:formatCode>
                <c:ptCount val="14"/>
                <c:pt idx="0">
                  <c:v>0.37569999999999998</c:v>
                </c:pt>
                <c:pt idx="1">
                  <c:v>0.37129999999999996</c:v>
                </c:pt>
                <c:pt idx="2">
                  <c:v>0.3669</c:v>
                </c:pt>
                <c:pt idx="3">
                  <c:v>0.36249999999999999</c:v>
                </c:pt>
                <c:pt idx="4">
                  <c:v>0.36080000000000001</c:v>
                </c:pt>
                <c:pt idx="5">
                  <c:v>0.35910000000000003</c:v>
                </c:pt>
                <c:pt idx="6">
                  <c:v>0.36060000000000009</c:v>
                </c:pt>
                <c:pt idx="7">
                  <c:v>0.35960000000000003</c:v>
                </c:pt>
                <c:pt idx="8">
                  <c:v>0.35799999999999998</c:v>
                </c:pt>
                <c:pt idx="9">
                  <c:v>0.35670000000000002</c:v>
                </c:pt>
                <c:pt idx="10">
                  <c:v>0.35539999999999994</c:v>
                </c:pt>
                <c:pt idx="11">
                  <c:v>0.35409999999999997</c:v>
                </c:pt>
                <c:pt idx="12">
                  <c:v>0.35279999999999989</c:v>
                </c:pt>
                <c:pt idx="13">
                  <c:v>0.35149999999999998</c:v>
                </c:pt>
              </c:numCache>
            </c:numRef>
          </c:val>
          <c:smooth val="0"/>
          <c:extLst>
            <c:ext xmlns:c16="http://schemas.microsoft.com/office/drawing/2014/chart" uri="{C3380CC4-5D6E-409C-BE32-E72D297353CC}">
              <c16:uniqueId val="{00000004-5FD9-4EA0-B618-CF5928AE01F4}"/>
            </c:ext>
          </c:extLst>
        </c:ser>
        <c:dLbls>
          <c:showLegendKey val="0"/>
          <c:showVal val="0"/>
          <c:showCatName val="0"/>
          <c:showSerName val="0"/>
          <c:showPercent val="0"/>
          <c:showBubbleSize val="0"/>
        </c:dLbls>
        <c:marker val="1"/>
        <c:smooth val="0"/>
        <c:axId val="707621432"/>
        <c:axId val="707622152"/>
      </c:lineChart>
      <c:lineChart>
        <c:grouping val="standard"/>
        <c:varyColors val="0"/>
        <c:ser>
          <c:idx val="0"/>
          <c:order val="1"/>
          <c:tx>
            <c:strRef>
              <c:f>'Gas-Strom-Vergleich'!$B$8</c:f>
              <c:strCache>
                <c:ptCount val="1"/>
                <c:pt idx="0">
                  <c:v>Gaspreis (Median)</c:v>
                </c:pt>
              </c:strCache>
            </c:strRef>
          </c:tx>
          <c:spPr>
            <a:ln w="15875" cap="rnd" cmpd="sng">
              <a:solidFill>
                <a:schemeClr val="accent6">
                  <a:lumMod val="50000"/>
                </a:schemeClr>
              </a:solidFill>
              <a:prstDash val="dash"/>
              <a:round/>
            </a:ln>
            <a:effectLst/>
          </c:spPr>
          <c:marker>
            <c:symbol val="none"/>
          </c:marke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'Gas-Strom-Vergleich'!$C$17:$R$17</c15:sqref>
                  </c15:fullRef>
                </c:ext>
              </c:extLst>
              <c:f>'Gas-Strom-Vergleich'!$E$17:$R$17</c:f>
              <c:numCache>
                <c:formatCode>0.000</c:formatCode>
                <c:ptCount val="14"/>
                <c:pt idx="0">
                  <c:v>8.1483266666666665E-2</c:v>
                </c:pt>
                <c:pt idx="1">
                  <c:v>9.7978069036288015E-2</c:v>
                </c:pt>
                <c:pt idx="2">
                  <c:v>0.11264475093198507</c:v>
                </c:pt>
                <c:pt idx="3">
                  <c:v>0.11726657673755733</c:v>
                </c:pt>
                <c:pt idx="4">
                  <c:v>0.12353232541840214</c:v>
                </c:pt>
                <c:pt idx="5">
                  <c:v>0.13416140743258026</c:v>
                </c:pt>
                <c:pt idx="6">
                  <c:v>0.14439382278009175</c:v>
                </c:pt>
                <c:pt idx="7">
                  <c:v>0.15145290479426987</c:v>
                </c:pt>
                <c:pt idx="8">
                  <c:v>0.15818461658734934</c:v>
                </c:pt>
                <c:pt idx="9">
                  <c:v>0.16592297824608429</c:v>
                </c:pt>
                <c:pt idx="10">
                  <c:v>0.17742967323815256</c:v>
                </c:pt>
                <c:pt idx="11">
                  <c:v>0.19508470156355412</c:v>
                </c:pt>
                <c:pt idx="12">
                  <c:v>0.20619472988895571</c:v>
                </c:pt>
                <c:pt idx="13">
                  <c:v>0.208329814217728</c:v>
                </c:pt>
              </c:numCache>
            </c:numRef>
          </c:val>
          <c:smooth val="0"/>
          <c:extLst>
            <c:ext xmlns:c16="http://schemas.microsoft.com/office/drawing/2014/chart" uri="{C3380CC4-5D6E-409C-BE32-E72D297353CC}">
              <c16:uniqueId val="{00000005-5FD9-4EA0-B618-CF5928AE01F4}"/>
            </c:ext>
          </c:extLst>
        </c:ser>
        <c:dLbls>
          <c:showLegendKey val="0"/>
          <c:showVal val="0"/>
          <c:showCatName val="0"/>
          <c:showSerName val="0"/>
          <c:showPercent val="0"/>
          <c:showBubbleSize val="0"/>
        </c:dLbls>
        <c:marker val="1"/>
        <c:smooth val="0"/>
        <c:axId val="1310493488"/>
        <c:axId val="1310481968"/>
      </c:lineChart>
      <c:catAx>
        <c:axId val="707621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622152"/>
        <c:crosses val="autoZero"/>
        <c:auto val="1"/>
        <c:lblAlgn val="ctr"/>
        <c:lblOffset val="100"/>
        <c:noMultiLvlLbl val="0"/>
      </c:catAx>
      <c:valAx>
        <c:axId val="707622152"/>
        <c:scaling>
          <c:orientation val="minMax"/>
          <c:max val="0.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in ct/kWh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621432"/>
        <c:crosses val="autoZero"/>
        <c:crossBetween val="between"/>
      </c:valAx>
      <c:valAx>
        <c:axId val="1310481968"/>
        <c:scaling>
          <c:orientation val="minMax"/>
          <c:max val="0.4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1310493488"/>
        <c:crosses val="max"/>
        <c:crossBetween val="between"/>
      </c:valAx>
      <c:catAx>
        <c:axId val="1310493488"/>
        <c:scaling>
          <c:orientation val="minMax"/>
        </c:scaling>
        <c:delete val="1"/>
        <c:axPos val="b"/>
        <c:numFmt formatCode="General" sourceLinked="1"/>
        <c:majorTickMark val="out"/>
        <c:minorTickMark val="none"/>
        <c:tickLblPos val="nextTo"/>
        <c:crossAx val="1310481968"/>
        <c:crosses val="autoZero"/>
        <c:auto val="1"/>
        <c:lblAlgn val="ctr"/>
        <c:lblOffset val="100"/>
        <c:noMultiLvlLbl val="0"/>
      </c:cat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1</xdr:col>
      <xdr:colOff>304800</xdr:colOff>
      <xdr:row>18</xdr:row>
      <xdr:rowOff>77158</xdr:rowOff>
    </xdr:to>
    <xdr:sp macro="" textlink="">
      <xdr:nvSpPr>
        <xdr:cNvPr id="6" name="AutoShape 2" descr="endura kommunal">
          <a:extLst>
            <a:ext uri="{FF2B5EF4-FFF2-40B4-BE49-F238E27FC236}">
              <a16:creationId xmlns:a16="http://schemas.microsoft.com/office/drawing/2014/main" id="{D3FA9C09-4D08-4E60-92D5-8E47EDACE64D}"/>
            </a:ext>
          </a:extLst>
        </xdr:cNvPr>
        <xdr:cNvSpPr>
          <a:spLocks noChangeAspect="1" noChangeArrowheads="1"/>
        </xdr:cNvSpPr>
      </xdr:nvSpPr>
      <xdr:spPr bwMode="auto">
        <a:xfrm>
          <a:off x="431800" y="10331450"/>
          <a:ext cx="304800" cy="3295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304800</xdr:colOff>
      <xdr:row>18</xdr:row>
      <xdr:rowOff>77158</xdr:rowOff>
    </xdr:to>
    <xdr:sp macro="" textlink="">
      <xdr:nvSpPr>
        <xdr:cNvPr id="7" name="AutoShape 3" descr="endura kommunal">
          <a:extLst>
            <a:ext uri="{FF2B5EF4-FFF2-40B4-BE49-F238E27FC236}">
              <a16:creationId xmlns:a16="http://schemas.microsoft.com/office/drawing/2014/main" id="{7C3D01F8-56E1-44D4-BC88-2FB4751A73BD}"/>
            </a:ext>
          </a:extLst>
        </xdr:cNvPr>
        <xdr:cNvSpPr>
          <a:spLocks noChangeAspect="1" noChangeArrowheads="1"/>
        </xdr:cNvSpPr>
      </xdr:nvSpPr>
      <xdr:spPr bwMode="auto">
        <a:xfrm>
          <a:off x="431800" y="10331450"/>
          <a:ext cx="304800" cy="3295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304800</xdr:colOff>
      <xdr:row>21</xdr:row>
      <xdr:rowOff>77155</xdr:rowOff>
    </xdr:to>
    <xdr:sp macro="" textlink="">
      <xdr:nvSpPr>
        <xdr:cNvPr id="2" name="AutoShape 2" descr="endura kommunal">
          <a:extLst>
            <a:ext uri="{FF2B5EF4-FFF2-40B4-BE49-F238E27FC236}">
              <a16:creationId xmlns:a16="http://schemas.microsoft.com/office/drawing/2014/main" id="{1AE11FC5-ACF3-4AA9-9496-FB8F07E54EA5}"/>
            </a:ext>
            <a:ext uri="{147F2762-F138-4A5C-976F-8EAC2B608ADB}">
              <a16:predDERef xmlns:a16="http://schemas.microsoft.com/office/drawing/2014/main" pred="{7C3D01F8-56E1-44D4-BC88-2FB4751A73BD}"/>
            </a:ext>
          </a:extLst>
        </xdr:cNvPr>
        <xdr:cNvSpPr>
          <a:spLocks noChangeAspect="1" noChangeArrowheads="1"/>
        </xdr:cNvSpPr>
      </xdr:nvSpPr>
      <xdr:spPr bwMode="auto">
        <a:xfrm>
          <a:off x="371475" y="10363200"/>
          <a:ext cx="304800" cy="3486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304800</xdr:colOff>
      <xdr:row>21</xdr:row>
      <xdr:rowOff>77155</xdr:rowOff>
    </xdr:to>
    <xdr:sp macro="" textlink="">
      <xdr:nvSpPr>
        <xdr:cNvPr id="4" name="AutoShape 3" descr="endura kommunal">
          <a:extLst>
            <a:ext uri="{FF2B5EF4-FFF2-40B4-BE49-F238E27FC236}">
              <a16:creationId xmlns:a16="http://schemas.microsoft.com/office/drawing/2014/main" id="{A79D3A16-E41E-474F-ABB4-099BCFADA544}"/>
            </a:ext>
            <a:ext uri="{147F2762-F138-4A5C-976F-8EAC2B608ADB}">
              <a16:predDERef xmlns:a16="http://schemas.microsoft.com/office/drawing/2014/main" pred="{1AE11FC5-ACF3-4AA9-9496-FB8F07E54EA5}"/>
            </a:ext>
          </a:extLst>
        </xdr:cNvPr>
        <xdr:cNvSpPr>
          <a:spLocks noChangeAspect="1" noChangeArrowheads="1"/>
        </xdr:cNvSpPr>
      </xdr:nvSpPr>
      <xdr:spPr bwMode="auto">
        <a:xfrm>
          <a:off x="371475" y="10363200"/>
          <a:ext cx="304800" cy="3486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16384</xdr:col>
          <xdr:colOff>-22518512698444</xdr:colOff>
          <xdr:row>0</xdr:row>
          <xdr:rowOff>-111928424</xdr:rowOff>
        </xdr:from>
        <xdr:to>
          <xdr:col>16384</xdr:col>
          <xdr:colOff>-22518512698444</xdr:colOff>
          <xdr:row>0</xdr:row>
          <xdr:rowOff>-111928424</xdr:rowOff>
        </xdr:to>
        <xdr:grpSp>
          <xdr:nvGrpSpPr>
            <xdr:cNvPr id="282" name="Gruppieren 6">
              <a:extLst>
                <a:ext uri="{FF2B5EF4-FFF2-40B4-BE49-F238E27FC236}">
                  <a16:creationId xmlns:a16="http://schemas.microsoft.com/office/drawing/2014/main" id="{E65F5435-759B-59E4-111D-2E5A8722D94B}"/>
                </a:ext>
                <a:ext uri="{147F2762-F138-4A5C-976F-8EAC2B608ADB}">
                  <a16:predDERef xmlns:a16="http://schemas.microsoft.com/office/drawing/2014/main" pred="{D4ACD074-91F4-4A53-9988-27F42CE57715}"/>
                </a:ext>
              </a:extLst>
            </xdr:cNvPr>
            <xdr:cNvGrpSpPr/>
          </xdr:nvGrpSpPr>
          <xdr:grpSpPr>
            <a:xfrm>
              <a:off x="-22504675257078" y="-111928424"/>
              <a:ext cx="0" cy="0"/>
              <a:chOff x="-22504675257078" y="-111928424"/>
              <a:chExt cx="0" cy="0"/>
            </a:xfrm>
          </xdr:grpSpPr>
        </xdr:grpSp>
        <xdr:clientData/>
      </xdr:twoCellAnchor>
    </mc:Choice>
    <mc:Fallback/>
  </mc:AlternateContent>
  <xdr:twoCellAnchor>
    <xdr:from>
      <xdr:col>0</xdr:col>
      <xdr:colOff>0</xdr:colOff>
      <xdr:row>1</xdr:row>
      <xdr:rowOff>2401</xdr:rowOff>
    </xdr:from>
    <xdr:to>
      <xdr:col>4</xdr:col>
      <xdr:colOff>122357</xdr:colOff>
      <xdr:row>24</xdr:row>
      <xdr:rowOff>177731</xdr:rowOff>
    </xdr:to>
    <xdr:graphicFrame macro="">
      <xdr:nvGraphicFramePr>
        <xdr:cNvPr id="3" name="Diagramm 2">
          <a:extLst>
            <a:ext uri="{FF2B5EF4-FFF2-40B4-BE49-F238E27FC236}">
              <a16:creationId xmlns:a16="http://schemas.microsoft.com/office/drawing/2014/main" id="{D244AFE9-F0D8-49E0-B3C1-3D36DBD01D3D}"/>
            </a:ext>
            <a:ext uri="{147F2762-F138-4A5C-976F-8EAC2B608ADB}">
              <a16:predDERef xmlns:a16="http://schemas.microsoft.com/office/drawing/2014/main" pred="{E65F5435-759B-59E4-111D-2E5A8722D9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32016</xdr:rowOff>
    </xdr:from>
    <xdr:to>
      <xdr:col>4</xdr:col>
      <xdr:colOff>122357</xdr:colOff>
      <xdr:row>51</xdr:row>
      <xdr:rowOff>82480</xdr:rowOff>
    </xdr:to>
    <xdr:graphicFrame macro="">
      <xdr:nvGraphicFramePr>
        <xdr:cNvPr id="5" name="Diagramm 4">
          <a:extLst>
            <a:ext uri="{FF2B5EF4-FFF2-40B4-BE49-F238E27FC236}">
              <a16:creationId xmlns:a16="http://schemas.microsoft.com/office/drawing/2014/main" id="{91ECA7FC-1657-4747-B81F-EAC9FB686653}"/>
            </a:ext>
            <a:ext uri="{147F2762-F138-4A5C-976F-8EAC2B608ADB}">
              <a16:predDERef xmlns:a16="http://schemas.microsoft.com/office/drawing/2014/main" pred="{D244AFE9-F0D8-49E0-B3C1-3D36DBD01D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447676</xdr:colOff>
      <xdr:row>26</xdr:row>
      <xdr:rowOff>54428</xdr:rowOff>
    </xdr:from>
    <xdr:to>
      <xdr:col>7</xdr:col>
      <xdr:colOff>447569</xdr:colOff>
      <xdr:row>51</xdr:row>
      <xdr:rowOff>104892</xdr:rowOff>
    </xdr:to>
    <xdr:graphicFrame macro="">
      <xdr:nvGraphicFramePr>
        <xdr:cNvPr id="11" name="Diagramm 10">
          <a:extLst>
            <a:ext uri="{FF2B5EF4-FFF2-40B4-BE49-F238E27FC236}">
              <a16:creationId xmlns:a16="http://schemas.microsoft.com/office/drawing/2014/main" id="{426822EA-6932-4911-B69D-3C9B35E10F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53</xdr:row>
      <xdr:rowOff>17446</xdr:rowOff>
    </xdr:from>
    <xdr:to>
      <xdr:col>4</xdr:col>
      <xdr:colOff>122357</xdr:colOff>
      <xdr:row>78</xdr:row>
      <xdr:rowOff>54304</xdr:rowOff>
    </xdr:to>
    <xdr:graphicFrame macro="">
      <xdr:nvGraphicFramePr>
        <xdr:cNvPr id="14" name="Diagramm 13">
          <a:extLst>
            <a:ext uri="{FF2B5EF4-FFF2-40B4-BE49-F238E27FC236}">
              <a16:creationId xmlns:a16="http://schemas.microsoft.com/office/drawing/2014/main" id="{0FEE34AB-FBE5-4786-88E4-1C5362E79B9F}"/>
            </a:ext>
            <a:ext uri="{147F2762-F138-4A5C-976F-8EAC2B608ADB}">
              <a16:predDERef xmlns:a16="http://schemas.microsoft.com/office/drawing/2014/main" pred="{426822EA-6932-4911-B69D-3C9B35E10F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80</xdr:row>
      <xdr:rowOff>15047</xdr:rowOff>
    </xdr:from>
    <xdr:to>
      <xdr:col>4</xdr:col>
      <xdr:colOff>122357</xdr:colOff>
      <xdr:row>105</xdr:row>
      <xdr:rowOff>79119</xdr:rowOff>
    </xdr:to>
    <xdr:graphicFrame macro="">
      <xdr:nvGraphicFramePr>
        <xdr:cNvPr id="16" name="Diagramm 15">
          <a:extLst>
            <a:ext uri="{FF2B5EF4-FFF2-40B4-BE49-F238E27FC236}">
              <a16:creationId xmlns:a16="http://schemas.microsoft.com/office/drawing/2014/main" id="{5BE5CB85-2C03-46DF-AC74-DF94DEEB5B67}"/>
            </a:ext>
            <a:ext uri="{147F2762-F138-4A5C-976F-8EAC2B608ADB}">
              <a16:predDERef xmlns:a16="http://schemas.microsoft.com/office/drawing/2014/main" pred="{0FEE34AB-FBE5-4786-88E4-1C5362E79B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285750</xdr:colOff>
      <xdr:row>80</xdr:row>
      <xdr:rowOff>85724</xdr:rowOff>
    </xdr:from>
    <xdr:to>
      <xdr:col>7</xdr:col>
      <xdr:colOff>285643</xdr:colOff>
      <xdr:row>105</xdr:row>
      <xdr:rowOff>149796</xdr:rowOff>
    </xdr:to>
    <xdr:graphicFrame macro="">
      <xdr:nvGraphicFramePr>
        <xdr:cNvPr id="17" name="Diagramm 16">
          <a:extLst>
            <a:ext uri="{FF2B5EF4-FFF2-40B4-BE49-F238E27FC236}">
              <a16:creationId xmlns:a16="http://schemas.microsoft.com/office/drawing/2014/main" id="{BF3AE432-2D14-4B16-BF0A-938A56418EDE}"/>
            </a:ext>
            <a:ext uri="{147F2762-F138-4A5C-976F-8EAC2B608ADB}">
              <a16:predDERef xmlns:a16="http://schemas.microsoft.com/office/drawing/2014/main" pred="{5BE5CB85-2C03-46DF-AC74-DF94DEEB5B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490256</xdr:colOff>
      <xdr:row>80</xdr:row>
      <xdr:rowOff>10644</xdr:rowOff>
    </xdr:from>
    <xdr:to>
      <xdr:col>14</xdr:col>
      <xdr:colOff>795109</xdr:colOff>
      <xdr:row>105</xdr:row>
      <xdr:rowOff>74716</xdr:rowOff>
    </xdr:to>
    <xdr:graphicFrame macro="">
      <xdr:nvGraphicFramePr>
        <xdr:cNvPr id="18" name="Diagramm 17">
          <a:extLst>
            <a:ext uri="{FF2B5EF4-FFF2-40B4-BE49-F238E27FC236}">
              <a16:creationId xmlns:a16="http://schemas.microsoft.com/office/drawing/2014/main" id="{51CF23F5-5EFB-4ACF-AC2F-B79486E98E92}"/>
            </a:ext>
            <a:ext uri="{147F2762-F138-4A5C-976F-8EAC2B608ADB}">
              <a16:predDERef xmlns:a16="http://schemas.microsoft.com/office/drawing/2014/main" pred="{BF3AE432-2D14-4B16-BF0A-938A56418E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383400</xdr:colOff>
      <xdr:row>1</xdr:row>
      <xdr:rowOff>11205</xdr:rowOff>
    </xdr:from>
    <xdr:to>
      <xdr:col>7</xdr:col>
      <xdr:colOff>402502</xdr:colOff>
      <xdr:row>25</xdr:row>
      <xdr:rowOff>4840</xdr:rowOff>
    </xdr:to>
    <xdr:graphicFrame macro="">
      <xdr:nvGraphicFramePr>
        <xdr:cNvPr id="19" name="Diagramm 18">
          <a:extLst>
            <a:ext uri="{FF2B5EF4-FFF2-40B4-BE49-F238E27FC236}">
              <a16:creationId xmlns:a16="http://schemas.microsoft.com/office/drawing/2014/main" id="{A8E0A887-1C9C-449B-B1D7-CF535A0AAA10}"/>
            </a:ext>
            <a:ext uri="{147F2762-F138-4A5C-976F-8EAC2B608ADB}">
              <a16:predDERef xmlns:a16="http://schemas.microsoft.com/office/drawing/2014/main" pred="{51CF23F5-5EFB-4ACF-AC2F-B79486E98E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33618</xdr:colOff>
      <xdr:row>107</xdr:row>
      <xdr:rowOff>20810</xdr:rowOff>
    </xdr:from>
    <xdr:to>
      <xdr:col>4</xdr:col>
      <xdr:colOff>155975</xdr:colOff>
      <xdr:row>132</xdr:row>
      <xdr:rowOff>98489</xdr:rowOff>
    </xdr:to>
    <xdr:graphicFrame macro="">
      <xdr:nvGraphicFramePr>
        <xdr:cNvPr id="21" name="Diagramm 20">
          <a:extLst>
            <a:ext uri="{FF2B5EF4-FFF2-40B4-BE49-F238E27FC236}">
              <a16:creationId xmlns:a16="http://schemas.microsoft.com/office/drawing/2014/main" id="{6A7C85C3-A171-42EC-884D-D43AA1AD840B}"/>
            </a:ext>
            <a:ext uri="{147F2762-F138-4A5C-976F-8EAC2B608ADB}">
              <a16:predDERef xmlns:a16="http://schemas.microsoft.com/office/drawing/2014/main" pred="{A8E0A887-1C9C-449B-B1D7-CF535A0AAA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134</xdr:row>
      <xdr:rowOff>14405</xdr:rowOff>
    </xdr:from>
    <xdr:to>
      <xdr:col>4</xdr:col>
      <xdr:colOff>122357</xdr:colOff>
      <xdr:row>159</xdr:row>
      <xdr:rowOff>92084</xdr:rowOff>
    </xdr:to>
    <xdr:graphicFrame macro="">
      <xdr:nvGraphicFramePr>
        <xdr:cNvPr id="22" name="Diagramm 21">
          <a:extLst>
            <a:ext uri="{FF2B5EF4-FFF2-40B4-BE49-F238E27FC236}">
              <a16:creationId xmlns:a16="http://schemas.microsoft.com/office/drawing/2014/main" id="{508EBBDA-03A7-4684-918D-78CFC551AD43}"/>
            </a:ext>
            <a:ext uri="{147F2762-F138-4A5C-976F-8EAC2B608ADB}">
              <a16:predDERef xmlns:a16="http://schemas.microsoft.com/office/drawing/2014/main" pred="{6A7C85C3-A171-42EC-884D-D43AA1AD84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609600</xdr:colOff>
      <xdr:row>134</xdr:row>
      <xdr:rowOff>28574</xdr:rowOff>
    </xdr:from>
    <xdr:to>
      <xdr:col>7</xdr:col>
      <xdr:colOff>609493</xdr:colOff>
      <xdr:row>159</xdr:row>
      <xdr:rowOff>106253</xdr:rowOff>
    </xdr:to>
    <xdr:graphicFrame macro="">
      <xdr:nvGraphicFramePr>
        <xdr:cNvPr id="23" name="Diagramm 22">
          <a:extLst>
            <a:ext uri="{FF2B5EF4-FFF2-40B4-BE49-F238E27FC236}">
              <a16:creationId xmlns:a16="http://schemas.microsoft.com/office/drawing/2014/main" id="{EC8BF678-3C3C-47E2-BEFD-DAB8D4C59D44}"/>
            </a:ext>
            <a:ext uri="{147F2762-F138-4A5C-976F-8EAC2B608ADB}">
              <a16:predDERef xmlns:a16="http://schemas.microsoft.com/office/drawing/2014/main" pred="{508EBBDA-03A7-4684-918D-78CFC551A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161</xdr:row>
      <xdr:rowOff>8803</xdr:rowOff>
    </xdr:from>
    <xdr:to>
      <xdr:col>4</xdr:col>
      <xdr:colOff>122357</xdr:colOff>
      <xdr:row>186</xdr:row>
      <xdr:rowOff>88882</xdr:rowOff>
    </xdr:to>
    <xdr:graphicFrame macro="">
      <xdr:nvGraphicFramePr>
        <xdr:cNvPr id="2" name="Diagramm 1">
          <a:extLst>
            <a:ext uri="{FF2B5EF4-FFF2-40B4-BE49-F238E27FC236}">
              <a16:creationId xmlns:a16="http://schemas.microsoft.com/office/drawing/2014/main" id="{F17BA2F5-E2F2-4CCA-9B2A-860CE3F41EC8}"/>
            </a:ext>
            <a:ext uri="{147F2762-F138-4A5C-976F-8EAC2B608ADB}">
              <a16:predDERef xmlns:a16="http://schemas.microsoft.com/office/drawing/2014/main" pred="{EC8BF678-3C3C-47E2-BEFD-DAB8D4C59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923925</xdr:colOff>
      <xdr:row>46</xdr:row>
      <xdr:rowOff>0</xdr:rowOff>
    </xdr:from>
    <xdr:to>
      <xdr:col>0</xdr:col>
      <xdr:colOff>923925</xdr:colOff>
      <xdr:row>46</xdr:row>
      <xdr:rowOff>0</xdr:rowOff>
    </xdr:to>
    <xdr:graphicFrame macro="">
      <xdr:nvGraphicFramePr>
        <xdr:cNvPr id="3" name="Diagramm 3">
          <a:extLst>
            <a:ext uri="{FF2B5EF4-FFF2-40B4-BE49-F238E27FC236}">
              <a16:creationId xmlns:a16="http://schemas.microsoft.com/office/drawing/2014/main" id="{68122713-DC8A-0016-37B7-9A3D5FEB65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481013</xdr:colOff>
      <xdr:row>43</xdr:row>
      <xdr:rowOff>73025</xdr:rowOff>
    </xdr:from>
    <xdr:to>
      <xdr:col>14</xdr:col>
      <xdr:colOff>434975</xdr:colOff>
      <xdr:row>64</xdr:row>
      <xdr:rowOff>176212</xdr:rowOff>
    </xdr:to>
    <xdr:graphicFrame macro="">
      <xdr:nvGraphicFramePr>
        <xdr:cNvPr id="2" name="Diagramm 1">
          <a:extLst>
            <a:ext uri="{FF2B5EF4-FFF2-40B4-BE49-F238E27FC236}">
              <a16:creationId xmlns:a16="http://schemas.microsoft.com/office/drawing/2014/main" id="{0BDB8DD9-E0B4-6ABF-EB52-15E442FBD8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2001839</xdr:colOff>
      <xdr:row>27</xdr:row>
      <xdr:rowOff>115888</xdr:rowOff>
    </xdr:from>
    <xdr:to>
      <xdr:col>8</xdr:col>
      <xdr:colOff>514350</xdr:colOff>
      <xdr:row>45</xdr:row>
      <xdr:rowOff>47625</xdr:rowOff>
    </xdr:to>
    <xdr:graphicFrame macro="">
      <xdr:nvGraphicFramePr>
        <xdr:cNvPr id="3" name="Diagramm 3">
          <a:extLst>
            <a:ext uri="{FF2B5EF4-FFF2-40B4-BE49-F238E27FC236}">
              <a16:creationId xmlns:a16="http://schemas.microsoft.com/office/drawing/2014/main" id="{F2036681-722B-2F59-C0B1-97F004591C46}"/>
            </a:ext>
            <a:ext uri="{147F2762-F138-4A5C-976F-8EAC2B608ADB}">
              <a16:predDERef xmlns:a16="http://schemas.microsoft.com/office/drawing/2014/main" pred="{0BDB8DD9-E0B4-6ABF-EB52-15E442FBD8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396881</xdr:colOff>
      <xdr:row>26</xdr:row>
      <xdr:rowOff>100018</xdr:rowOff>
    </xdr:from>
    <xdr:to>
      <xdr:col>16</xdr:col>
      <xdr:colOff>400049</xdr:colOff>
      <xdr:row>44</xdr:row>
      <xdr:rowOff>66676</xdr:rowOff>
    </xdr:to>
    <xdr:graphicFrame macro="">
      <xdr:nvGraphicFramePr>
        <xdr:cNvPr id="4" name="Diagramm 3">
          <a:extLst>
            <a:ext uri="{FF2B5EF4-FFF2-40B4-BE49-F238E27FC236}">
              <a16:creationId xmlns:a16="http://schemas.microsoft.com/office/drawing/2014/main" id="{6CEFD467-B563-4A42-A724-6158AB85ECF7}"/>
            </a:ext>
            <a:ext uri="{147F2762-F138-4A5C-976F-8EAC2B608ADB}">
              <a16:predDERef xmlns:a16="http://schemas.microsoft.com/office/drawing/2014/main" pred="{F2036681-722B-2F59-C0B1-97F004591C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8161EC-DB9A-41CA-BE85-6FBF75D7EAE0}" name="Tabelle1" displayName="Tabelle1" ref="A3:AE128" totalsRowShown="0" headerRowDxfId="32" dataDxfId="31">
  <autoFilter ref="A3:AE128" xr:uid="{6E8161EC-DB9A-41CA-BE85-6FBF75D7EAE0}"/>
  <tableColumns count="31">
    <tableColumn id="1" xr3:uid="{77CDD209-6761-479A-832F-2D041444CDA7}" name="Energieträger" dataDxfId="30"/>
    <tableColumn id="2" xr3:uid="{BFBAC41C-8B2D-4175-9B99-6F10322DEED1}" name="Quelle" dataDxfId="29"/>
    <tableColumn id="3" xr3:uid="{549A03F2-C283-41D4-9E7C-AEE3896BDBDE}" name="Bezeichnung" dataDxfId="28"/>
    <tableColumn id="4" xr3:uid="{117439DD-8F94-4BED-A019-A774187D083C}" name="Maßeinheit" dataDxfId="27"/>
    <tableColumn id="5" xr3:uid="{C264723D-6F2D-4259-9521-0A4BE1F72F4B}" name="2025" dataDxfId="26"/>
    <tableColumn id="6" xr3:uid="{1D40CDD1-8B2C-4323-BB0B-EB3FA4E7E59E}" name="2026" dataDxfId="25"/>
    <tableColumn id="7" xr3:uid="{DC9B9D1C-5E23-403F-81C6-996C7A28DAE5}" name="2027" dataDxfId="24"/>
    <tableColumn id="8" xr3:uid="{0613F451-7462-47D7-9D1F-BCF61EB751B2}" name="2028" dataDxfId="23"/>
    <tableColumn id="9" xr3:uid="{21172365-0EDA-4841-8495-2A7D61076110}" name="2029" dataDxfId="22"/>
    <tableColumn id="10" xr3:uid="{34A23D30-6481-4128-A3A3-EF0CBA548DF3}" name="2030" dataDxfId="21"/>
    <tableColumn id="11" xr3:uid="{15F3A163-3E74-4229-8B0D-68FBD564B31E}" name="2031" dataDxfId="20"/>
    <tableColumn id="12" xr3:uid="{8F96EF47-0AA2-4A37-B960-500775E8E2FD}" name="2032" dataDxfId="19"/>
    <tableColumn id="13" xr3:uid="{D0DFE1FF-4B0F-4DBD-83FB-221DDB6003E9}" name="2033" dataDxfId="18"/>
    <tableColumn id="14" xr3:uid="{59688C25-9B9E-435D-89E7-C9A473ED020E}" name="2034" dataDxfId="17"/>
    <tableColumn id="15" xr3:uid="{5320180F-69A8-4B59-93B9-BB26FC592580}" name="2035" dataDxfId="16"/>
    <tableColumn id="16" xr3:uid="{0D75BECC-2830-4C2E-ADDA-EC42169B575C}" name="2036" dataDxfId="15"/>
    <tableColumn id="17" xr3:uid="{27ABDC2C-6E99-43DD-9958-91FE55749246}" name="2037" dataDxfId="14"/>
    <tableColumn id="18" xr3:uid="{20469D8F-C3FE-43F1-87CF-11123A601CB3}" name="2038" dataDxfId="13"/>
    <tableColumn id="19" xr3:uid="{DFCBD8EB-8E90-4733-AF26-3D0D529C3D1C}" name="2039" dataDxfId="12"/>
    <tableColumn id="20" xr3:uid="{85309EA6-1E4B-4DE3-A64B-C72AEC52B889}" name="2040" dataDxfId="11"/>
    <tableColumn id="21" xr3:uid="{1B2DF3DB-83BD-482E-A8FE-22F00B16CBE3}" name="2041" dataDxfId="10"/>
    <tableColumn id="22" xr3:uid="{7FEDB85E-9CB9-4850-B391-435709F8FB9F}" name="2042" dataDxfId="9"/>
    <tableColumn id="23" xr3:uid="{20E07DA7-6E24-426F-8389-1833DEDF5B40}" name="2043" dataDxfId="8"/>
    <tableColumn id="24" xr3:uid="{EC7F942B-F28F-4CA0-929C-315090B705AC}" name="2044" dataDxfId="7"/>
    <tableColumn id="25" xr3:uid="{24C47839-F37A-4EC3-85EE-99551F27A687}" name="2045" dataDxfId="6"/>
    <tableColumn id="26" xr3:uid="{A6D473E0-228D-4D3A-B9F1-DA8A25321F1D}" name="2046" dataDxfId="5"/>
    <tableColumn id="27" xr3:uid="{7759D52B-F49A-4671-9631-18801DCB7D6B}" name="2047" dataDxfId="4"/>
    <tableColumn id="28" xr3:uid="{35F1ADBB-F577-40D5-B0BE-414247BA5DD8}" name="2048" dataDxfId="3"/>
    <tableColumn id="29" xr3:uid="{D7591BCD-C83E-429F-BB6F-579AAD82F4F2}" name="2049" dataDxfId="2"/>
    <tableColumn id="30" xr3:uid="{BDEE1CE5-B3EE-4B26-B53C-F47C58D34BF6}" name="2050" dataDxfId="1"/>
    <tableColumn id="31" xr3:uid="{7803B335-4528-44A6-B52D-7C00F791405B}" name="Quellen" dataDxfId="0"/>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3" Type="http://schemas.openxmlformats.org/officeDocument/2006/relationships/hyperlink" Target="https://www.umweltbundesamt.de/publikationen/rahmendaten-endverbrauchspreise-fur-die" TargetMode="External"/><Relationship Id="rId18" Type="http://schemas.openxmlformats.org/officeDocument/2006/relationships/hyperlink" Target="https://www.umweltbundesamt.de/publikationen/rahmendaten-endverbrauchspreise-fur-die" TargetMode="External"/><Relationship Id="rId26" Type="http://schemas.openxmlformats.org/officeDocument/2006/relationships/hyperlink" Target="https://www.umweltbundesamt.de/publikationen/rahmendaten-endverbrauchspreise-fur-die" TargetMode="External"/><Relationship Id="rId39" Type="http://schemas.openxmlformats.org/officeDocument/2006/relationships/hyperlink" Target="https://www.agora-energiewende.de/publikationen/klimaneutrales-deutschland-studie" TargetMode="External"/><Relationship Id="rId3" Type="http://schemas.openxmlformats.org/officeDocument/2006/relationships/hyperlink" Target="https://www.agora-energiewende.de/publikationen/waermenetze-klimaneutral-wirtschaftlich-und-bezahlbar" TargetMode="External"/><Relationship Id="rId21" Type="http://schemas.openxmlformats.org/officeDocument/2006/relationships/hyperlink" Target="https://www.umweltbundesamt.de/publikationen/rahmendaten-endverbrauchspreise-fur-die" TargetMode="External"/><Relationship Id="rId34" Type="http://schemas.openxmlformats.org/officeDocument/2006/relationships/hyperlink" Target="https://www.agora-energiewende.de/publikationen/klimaneutrales-deutschland-studie" TargetMode="External"/><Relationship Id="rId42" Type="http://schemas.openxmlformats.org/officeDocument/2006/relationships/hyperlink" Target="https://explorer.ariadneprojekt.de/" TargetMode="External"/><Relationship Id="rId47" Type="http://schemas.openxmlformats.org/officeDocument/2006/relationships/hyperlink" Target="https://www.umweltbundesamt.de/publikationen/rahmendaten-endverbrauchspreise-fur-die" TargetMode="External"/><Relationship Id="rId50" Type="http://schemas.openxmlformats.org/officeDocument/2006/relationships/table" Target="../tables/table1.xml"/><Relationship Id="rId7" Type="http://schemas.openxmlformats.org/officeDocument/2006/relationships/hyperlink" Target="https://datacube.uba.de/vis?lc=de&amp;tm=endverbraucherpreise&amp;pg=0&amp;snb=2&amp;df%5bds%5d=ds-dc-release&amp;df%5bid%5d=DF_CROSS_PROJECTION_REPORT_BASIC_26&amp;df%5bag%5d=UBA&amp;df%5bvs%5d=1.0&amp;dq=.A....&amp;pd=,2050&amp;to%5bTIME_PERIOD%5d=false&amp;vw=tb" TargetMode="External"/><Relationship Id="rId12" Type="http://schemas.openxmlformats.org/officeDocument/2006/relationships/hyperlink" Target="https://www.umweltbundesamt.de/publikationen/rahmendaten-endverbrauchspreise-fur-die" TargetMode="External"/><Relationship Id="rId17" Type="http://schemas.openxmlformats.org/officeDocument/2006/relationships/hyperlink" Target="https://www.umweltbundesamt.de/publikationen/rahmendaten-endverbrauchspreise-fur-die" TargetMode="External"/><Relationship Id="rId25" Type="http://schemas.openxmlformats.org/officeDocument/2006/relationships/hyperlink" Target="https://www.umweltbundesamt.de/publikationen/rahmendaten-endverbrauchspreise-fur-die" TargetMode="External"/><Relationship Id="rId33" Type="http://schemas.openxmlformats.org/officeDocument/2006/relationships/hyperlink" Target="https://www.agora-energiewende.de/publikationen/klimaneutrales-deutschland-studie" TargetMode="External"/><Relationship Id="rId38" Type="http://schemas.openxmlformats.org/officeDocument/2006/relationships/hyperlink" Target="https://explorer.ariadneprojekt.de/" TargetMode="External"/><Relationship Id="rId46" Type="http://schemas.openxmlformats.org/officeDocument/2006/relationships/hyperlink" Target="https://www.umweltbundesamt.de/publikationen/rahmendaten-endverbrauchspreise-fur-die" TargetMode="External"/><Relationship Id="rId2" Type="http://schemas.openxmlformats.org/officeDocument/2006/relationships/hyperlink" Target="https://www.agora-energiewende.de/publikationen/waermenetze-klimaneutral-wirtschaftlich-und-bezahlbar" TargetMode="External"/><Relationship Id="rId16" Type="http://schemas.openxmlformats.org/officeDocument/2006/relationships/hyperlink" Target="https://www.umweltbundesamt.de/publikationen/rahmendaten-endverbrauchspreise-fur-die" TargetMode="External"/><Relationship Id="rId20" Type="http://schemas.openxmlformats.org/officeDocument/2006/relationships/hyperlink" Target="https://www.umweltbundesamt.de/publikationen/rahmendaten-endverbrauchspreise-fur-die" TargetMode="External"/><Relationship Id="rId29" Type="http://schemas.openxmlformats.org/officeDocument/2006/relationships/hyperlink" Target="https://www.umweltbundesamt.de/publikationen/rahmendaten-endverbrauchspreise-fur-die" TargetMode="External"/><Relationship Id="rId41" Type="http://schemas.openxmlformats.org/officeDocument/2006/relationships/hyperlink" Target="https://explorer.ariadneprojekt.de/" TargetMode="External"/><Relationship Id="rId1" Type="http://schemas.openxmlformats.org/officeDocument/2006/relationships/hyperlink" Target="https://explorer.ariadneprojekt.de/" TargetMode="External"/><Relationship Id="rId6" Type="http://schemas.openxmlformats.org/officeDocument/2006/relationships/hyperlink" Target="https://www.agora-energiewende.de/publikationen/klimaneutrales-deutschland-studie" TargetMode="External"/><Relationship Id="rId11" Type="http://schemas.openxmlformats.org/officeDocument/2006/relationships/hyperlink" Target="https://www.umweltbundesamt.de/publikationen/rahmendaten-endverbrauchspreise-fur-die" TargetMode="External"/><Relationship Id="rId24" Type="http://schemas.openxmlformats.org/officeDocument/2006/relationships/hyperlink" Target="https://openenergyplatform.org/database/tables/agora_knde_2024_jaehrlich" TargetMode="External"/><Relationship Id="rId32" Type="http://schemas.openxmlformats.org/officeDocument/2006/relationships/hyperlink" Target="https://www.agora-energiewende.de/publikationen/klimaneutrales-deutschland-studie" TargetMode="External"/><Relationship Id="rId37" Type="http://schemas.openxmlformats.org/officeDocument/2006/relationships/hyperlink" Target="https://explorer.ariadneprojekt.de/" TargetMode="External"/><Relationship Id="rId40" Type="http://schemas.openxmlformats.org/officeDocument/2006/relationships/hyperlink" Target="https://www.agora-energiewende.de/publikationen/klimaneutrales-deutschland-studie" TargetMode="External"/><Relationship Id="rId45" Type="http://schemas.openxmlformats.org/officeDocument/2006/relationships/hyperlink" Target="https://www.umweltbundesamt.de/publikationen/rahmendaten-endverbrauchspreise-fur-die" TargetMode="External"/><Relationship Id="rId5" Type="http://schemas.openxmlformats.org/officeDocument/2006/relationships/hyperlink" Target="https://www.umweltbundesamt.de/publikationen/rahmendaten-endverbrauchspreise-fur-die" TargetMode="External"/><Relationship Id="rId15" Type="http://schemas.openxmlformats.org/officeDocument/2006/relationships/hyperlink" Target="https://www.umweltbundesamt.de/publikationen/rahmendaten-endverbrauchspreise-fur-die" TargetMode="External"/><Relationship Id="rId23" Type="http://schemas.openxmlformats.org/officeDocument/2006/relationships/hyperlink" Target="https://datacube.uba.de/vis?fs%5b0%5d=Themen,0%7CKlima%23CLIMATE%23&amp;pg=0&amp;fc=Themen&amp;bp=true&amp;snb=17&amp;vw=tb&amp;df%5bds%5d=ds-dc-release&amp;df%5bid%5d=DF_CROSS_PROJECTION_REPORT_BASIC_26&amp;df%5bag%5d=UBA&amp;df%5bvs%5d=1.0&amp;dq=.A....&amp;pd=,2050&amp;to%5bTIME_PERIOD%5d=false" TargetMode="External"/><Relationship Id="rId28" Type="http://schemas.openxmlformats.org/officeDocument/2006/relationships/hyperlink" Target="https://www.umweltbundesamt.de/publikationen/rahmendaten-endverbrauchspreise-fur-die" TargetMode="External"/><Relationship Id="rId36" Type="http://schemas.openxmlformats.org/officeDocument/2006/relationships/hyperlink" Target="https://www.agora-energiewende.de/publikationen/klimaneutrales-deutschland-studie" TargetMode="External"/><Relationship Id="rId49" Type="http://schemas.openxmlformats.org/officeDocument/2006/relationships/printerSettings" Target="../printerSettings/printerSettings6.bin"/><Relationship Id="rId10" Type="http://schemas.openxmlformats.org/officeDocument/2006/relationships/hyperlink" Target="https://www.umweltbundesamt.de/publikationen/rahmendaten-endverbrauchspreise-fur-die" TargetMode="External"/><Relationship Id="rId19" Type="http://schemas.openxmlformats.org/officeDocument/2006/relationships/hyperlink" Target="https://www.umweltbundesamt.de/publikationen/rahmendaten-endverbrauchspreise-fur-die" TargetMode="External"/><Relationship Id="rId31" Type="http://schemas.openxmlformats.org/officeDocument/2006/relationships/hyperlink" Target="https://www.umweltbundesamt.de/publikationen/rahmendaten-endverbrauchspreise-fur-die" TargetMode="External"/><Relationship Id="rId44" Type="http://schemas.openxmlformats.org/officeDocument/2006/relationships/hyperlink" Target="https://www.agora-energiewende.de/publikationen/klimaneutrales-deutschland-studie" TargetMode="External"/><Relationship Id="rId4" Type="http://schemas.openxmlformats.org/officeDocument/2006/relationships/hyperlink" Target="https://www.agora-energiewende.de/publikationen/waermenetze-klimaneutral-wirtschaftlich-und-bezahlbar" TargetMode="External"/><Relationship Id="rId9" Type="http://schemas.openxmlformats.org/officeDocument/2006/relationships/hyperlink" Target="https://www.umweltbundesamt.de/publikationen/rahmendaten-endverbrauchspreise-fur-die" TargetMode="External"/><Relationship Id="rId14" Type="http://schemas.openxmlformats.org/officeDocument/2006/relationships/hyperlink" Target="https://www.umweltbundesamt.de/publikationen/rahmendaten-endverbrauchspreise-fur-die" TargetMode="External"/><Relationship Id="rId22" Type="http://schemas.openxmlformats.org/officeDocument/2006/relationships/hyperlink" Target="https://www.umweltbundesamt.de/publikationen/rahmendaten-endverbrauchspreise-fur-die" TargetMode="External"/><Relationship Id="rId27" Type="http://schemas.openxmlformats.org/officeDocument/2006/relationships/hyperlink" Target="https://www.umweltbundesamt.de/publikationen/rahmendaten-endverbrauchspreise-fur-die" TargetMode="External"/><Relationship Id="rId30" Type="http://schemas.openxmlformats.org/officeDocument/2006/relationships/hyperlink" Target="https://www.umweltbundesamt.de/publikationen/rahmendaten-endverbrauchspreise-fur-die" TargetMode="External"/><Relationship Id="rId35" Type="http://schemas.openxmlformats.org/officeDocument/2006/relationships/hyperlink" Target="https://www.agora-energiewende.de/publikationen/klimaneutrales-deutschland-studie" TargetMode="External"/><Relationship Id="rId43" Type="http://schemas.openxmlformats.org/officeDocument/2006/relationships/hyperlink" Target="https://explorer.ariadneprojekt.de/" TargetMode="External"/><Relationship Id="rId48" Type="http://schemas.openxmlformats.org/officeDocument/2006/relationships/hyperlink" Target="https://langfristszenarien.de/enertile-explorer-wAssets/docs/20240924_Gebaeudebericht.pdf" TargetMode="External"/><Relationship Id="rId8" Type="http://schemas.openxmlformats.org/officeDocument/2006/relationships/hyperlink" Target="https://langfristszenarien.de/enertile-explorer-wAssets/docs/20240924_Gebaeudebericht.pdf"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3F01D-7983-4D47-9C9A-30CA5C19466B}">
  <sheetPr>
    <tabColor theme="8" tint="0.79998168889431442"/>
  </sheetPr>
  <dimension ref="A1:O46"/>
  <sheetViews>
    <sheetView tabSelected="1" topLeftCell="A12" zoomScale="85" zoomScaleNormal="85" workbookViewId="0">
      <selection activeCell="B19" sqref="B19"/>
    </sheetView>
  </sheetViews>
  <sheetFormatPr baseColWidth="10" defaultColWidth="10" defaultRowHeight="22"/>
  <cols>
    <col min="1" max="1" width="5.58203125" style="150" customWidth="1"/>
    <col min="2" max="2" width="111.75" style="145" customWidth="1"/>
    <col min="3" max="3" width="7.08203125" style="145" customWidth="1"/>
    <col min="4" max="4" width="38.75" style="145" customWidth="1"/>
    <col min="5" max="5" width="16.08203125" style="145" customWidth="1"/>
    <col min="6" max="16384" width="10" style="138"/>
  </cols>
  <sheetData>
    <row r="1" spans="1:15">
      <c r="A1" s="136"/>
      <c r="B1" s="137"/>
      <c r="C1" s="137"/>
      <c r="D1" s="137"/>
      <c r="E1" s="137"/>
      <c r="F1" s="141"/>
      <c r="G1" s="141"/>
      <c r="H1" s="141"/>
      <c r="I1" s="141"/>
      <c r="J1" s="141"/>
      <c r="K1" s="141"/>
      <c r="L1" s="141"/>
      <c r="M1" s="141"/>
      <c r="N1" s="141"/>
      <c r="O1" s="141"/>
    </row>
    <row r="2" spans="1:15" ht="54">
      <c r="A2" s="136"/>
      <c r="B2" s="153" t="s">
        <v>0</v>
      </c>
      <c r="C2" s="139"/>
      <c r="D2" s="139"/>
      <c r="E2" s="139"/>
      <c r="F2" s="141"/>
      <c r="G2" s="141"/>
      <c r="H2" s="141"/>
      <c r="I2" s="141"/>
      <c r="J2" s="141"/>
      <c r="K2" s="141"/>
      <c r="L2" s="141"/>
      <c r="M2" s="141"/>
      <c r="N2" s="141"/>
      <c r="O2" s="141"/>
    </row>
    <row r="3" spans="1:15" ht="22.5" customHeight="1">
      <c r="A3" s="136"/>
      <c r="B3" s="137"/>
      <c r="C3" s="137"/>
      <c r="D3" s="137"/>
      <c r="E3" s="137"/>
      <c r="F3" s="141"/>
      <c r="G3" s="141"/>
      <c r="H3" s="141"/>
      <c r="I3" s="141"/>
      <c r="J3" s="141"/>
      <c r="K3" s="141"/>
      <c r="L3" s="141"/>
      <c r="M3" s="141"/>
      <c r="N3" s="141"/>
      <c r="O3" s="141"/>
    </row>
    <row r="4" spans="1:15">
      <c r="A4" s="136"/>
      <c r="B4" s="152" t="s">
        <v>298</v>
      </c>
      <c r="C4" s="137"/>
      <c r="D4" s="137"/>
      <c r="E4" s="137"/>
      <c r="F4" s="141"/>
      <c r="G4" s="141"/>
      <c r="H4" s="141"/>
      <c r="I4" s="141"/>
      <c r="J4" s="141"/>
      <c r="K4" s="141"/>
      <c r="L4" s="141"/>
      <c r="M4" s="141"/>
      <c r="N4" s="141"/>
      <c r="O4" s="141"/>
    </row>
    <row r="5" spans="1:15" ht="362" customHeight="1">
      <c r="A5" s="141"/>
      <c r="B5" s="151" t="s">
        <v>299</v>
      </c>
      <c r="C5" s="137"/>
      <c r="D5" s="137"/>
      <c r="E5" s="137"/>
      <c r="F5" s="141"/>
      <c r="G5" s="141"/>
      <c r="H5" s="141"/>
      <c r="I5" s="141"/>
      <c r="J5" s="141"/>
      <c r="K5" s="141"/>
      <c r="L5" s="141"/>
      <c r="M5" s="141"/>
      <c r="N5" s="141"/>
      <c r="O5" s="141"/>
    </row>
    <row r="6" spans="1:15">
      <c r="A6" s="136"/>
      <c r="B6" s="142"/>
      <c r="C6" s="137"/>
      <c r="D6" s="137"/>
      <c r="E6" s="137"/>
      <c r="F6" s="141"/>
      <c r="G6" s="141"/>
      <c r="H6" s="141"/>
      <c r="I6" s="141"/>
      <c r="J6" s="141"/>
      <c r="K6" s="141"/>
      <c r="L6" s="141"/>
      <c r="M6" s="141"/>
      <c r="N6" s="141"/>
      <c r="O6" s="141"/>
    </row>
    <row r="7" spans="1:15">
      <c r="A7" s="136"/>
      <c r="B7" s="143" t="s">
        <v>1</v>
      </c>
      <c r="C7" s="137"/>
      <c r="D7" s="137"/>
      <c r="E7" s="137"/>
      <c r="F7" s="141"/>
      <c r="G7" s="141"/>
      <c r="H7" s="141"/>
      <c r="I7" s="141"/>
      <c r="J7" s="141"/>
      <c r="K7" s="141"/>
      <c r="L7" s="141"/>
      <c r="M7" s="141"/>
      <c r="N7" s="141"/>
      <c r="O7" s="141"/>
    </row>
    <row r="8" spans="1:15">
      <c r="A8" s="136"/>
      <c r="B8" s="144" t="s">
        <v>2</v>
      </c>
      <c r="C8" s="137"/>
      <c r="D8" s="137"/>
      <c r="E8" s="137"/>
      <c r="F8" s="141"/>
      <c r="G8" s="141"/>
      <c r="H8" s="141"/>
      <c r="I8" s="141"/>
      <c r="J8" s="141"/>
      <c r="K8" s="141"/>
      <c r="L8" s="141"/>
      <c r="M8" s="141"/>
      <c r="N8" s="141"/>
      <c r="O8" s="141"/>
    </row>
    <row r="9" spans="1:15">
      <c r="B9" s="144"/>
      <c r="D9" s="137"/>
      <c r="F9" s="141"/>
      <c r="G9" s="141"/>
      <c r="H9" s="141"/>
      <c r="I9" s="141"/>
      <c r="J9" s="141"/>
      <c r="K9" s="141"/>
      <c r="L9" s="141"/>
      <c r="M9" s="141"/>
      <c r="N9" s="141"/>
      <c r="O9" s="141"/>
    </row>
    <row r="10" spans="1:15">
      <c r="A10" s="136"/>
      <c r="B10" s="144"/>
      <c r="C10" s="137"/>
      <c r="D10" s="137"/>
      <c r="E10" s="137"/>
      <c r="F10" s="141"/>
      <c r="G10" s="141"/>
      <c r="H10" s="141"/>
      <c r="I10" s="141"/>
      <c r="J10" s="141"/>
      <c r="K10" s="141"/>
      <c r="L10" s="141"/>
      <c r="M10" s="141"/>
      <c r="N10" s="141"/>
      <c r="O10" s="141"/>
    </row>
    <row r="11" spans="1:15">
      <c r="A11" s="136"/>
      <c r="B11" s="143" t="s">
        <v>3</v>
      </c>
      <c r="C11" s="137"/>
      <c r="D11" s="137"/>
      <c r="E11" s="137"/>
      <c r="F11" s="141"/>
      <c r="G11" s="141"/>
      <c r="H11" s="141"/>
      <c r="I11" s="141"/>
      <c r="J11" s="141"/>
      <c r="K11" s="141"/>
      <c r="L11" s="141"/>
      <c r="M11" s="141"/>
      <c r="N11" s="141"/>
      <c r="O11" s="141"/>
    </row>
    <row r="12" spans="1:15" ht="186.65" customHeight="1">
      <c r="A12" s="136"/>
      <c r="B12" s="140" t="s">
        <v>4</v>
      </c>
      <c r="C12" s="137"/>
      <c r="D12" s="137"/>
      <c r="E12" s="137"/>
      <c r="F12" s="141"/>
      <c r="G12" s="141"/>
      <c r="H12" s="141"/>
      <c r="I12" s="141"/>
      <c r="J12" s="141"/>
      <c r="K12" s="141"/>
      <c r="L12" s="141"/>
      <c r="M12" s="141"/>
      <c r="N12" s="141"/>
      <c r="O12" s="141"/>
    </row>
    <row r="13" spans="1:15">
      <c r="A13" s="136"/>
      <c r="B13" s="144"/>
      <c r="C13" s="137"/>
      <c r="D13" s="137"/>
      <c r="E13" s="137"/>
      <c r="F13" s="141"/>
      <c r="G13" s="141"/>
      <c r="H13" s="141"/>
      <c r="I13" s="141"/>
      <c r="J13" s="141"/>
      <c r="K13" s="141"/>
      <c r="L13" s="141"/>
      <c r="M13" s="141"/>
      <c r="N13" s="141"/>
      <c r="O13" s="141"/>
    </row>
    <row r="14" spans="1:15" s="145" customFormat="1">
      <c r="A14" s="136"/>
      <c r="B14" s="143" t="s">
        <v>5</v>
      </c>
      <c r="C14" s="137"/>
      <c r="D14" s="137"/>
      <c r="E14" s="137"/>
      <c r="F14" s="137"/>
      <c r="G14" s="137"/>
      <c r="H14" s="137"/>
      <c r="I14" s="137"/>
      <c r="J14" s="137"/>
      <c r="K14" s="137"/>
      <c r="L14" s="137"/>
      <c r="M14" s="137"/>
      <c r="N14" s="137"/>
      <c r="O14" s="137"/>
    </row>
    <row r="15" spans="1:15">
      <c r="A15" s="136"/>
      <c r="B15" s="146" t="s">
        <v>6</v>
      </c>
      <c r="C15" s="137"/>
      <c r="D15" s="137"/>
      <c r="E15" s="137"/>
      <c r="F15" s="141"/>
      <c r="G15" s="141"/>
      <c r="H15" s="141"/>
      <c r="I15" s="141"/>
      <c r="J15" s="141"/>
      <c r="K15" s="141"/>
      <c r="L15" s="141"/>
      <c r="M15" s="141"/>
      <c r="N15" s="141"/>
      <c r="O15" s="141"/>
    </row>
    <row r="16" spans="1:15">
      <c r="A16" s="136"/>
      <c r="B16" s="146"/>
      <c r="C16" s="137"/>
      <c r="D16" s="137"/>
      <c r="E16" s="137"/>
      <c r="F16" s="141"/>
      <c r="G16" s="141"/>
      <c r="H16" s="141"/>
      <c r="I16" s="141"/>
      <c r="J16" s="141"/>
      <c r="K16" s="141"/>
      <c r="L16" s="141"/>
      <c r="M16" s="141"/>
      <c r="N16" s="141"/>
      <c r="O16" s="141"/>
    </row>
    <row r="17" spans="1:15">
      <c r="A17" s="136"/>
      <c r="B17" s="146"/>
      <c r="C17" s="137"/>
      <c r="D17" s="137"/>
      <c r="E17" s="137"/>
      <c r="F17" s="141"/>
      <c r="G17" s="141"/>
      <c r="H17" s="141"/>
      <c r="I17" s="141"/>
      <c r="J17" s="141"/>
      <c r="K17" s="141"/>
      <c r="L17" s="141"/>
      <c r="M17" s="141"/>
      <c r="N17" s="141"/>
      <c r="O17" s="141"/>
    </row>
    <row r="18" spans="1:15" s="145" customFormat="1">
      <c r="A18" s="136"/>
      <c r="B18" s="143" t="s">
        <v>7</v>
      </c>
      <c r="C18" s="137"/>
      <c r="D18" s="137"/>
      <c r="E18" s="137"/>
      <c r="F18" s="137"/>
      <c r="G18" s="137"/>
      <c r="H18" s="137"/>
      <c r="I18" s="137"/>
      <c r="J18" s="137"/>
      <c r="K18" s="137"/>
      <c r="L18" s="137"/>
      <c r="M18" s="137"/>
      <c r="N18" s="137"/>
      <c r="O18" s="137"/>
    </row>
    <row r="19" spans="1:15" s="145" customFormat="1">
      <c r="A19" s="136"/>
      <c r="B19" s="147" t="s">
        <v>300</v>
      </c>
      <c r="C19" s="137"/>
      <c r="D19" s="137"/>
      <c r="E19" s="137"/>
      <c r="F19" s="137"/>
      <c r="G19" s="137"/>
      <c r="H19" s="137"/>
      <c r="I19" s="137"/>
      <c r="J19" s="137"/>
      <c r="K19" s="137"/>
      <c r="L19" s="137"/>
      <c r="M19" s="137"/>
      <c r="N19" s="137"/>
      <c r="O19" s="137"/>
    </row>
    <row r="20" spans="1:15">
      <c r="A20" s="136"/>
      <c r="B20" s="137"/>
      <c r="C20" s="137"/>
      <c r="D20" s="137"/>
      <c r="E20" s="137"/>
      <c r="F20" s="141"/>
      <c r="G20" s="141"/>
      <c r="H20" s="141"/>
      <c r="I20" s="141"/>
      <c r="J20" s="141"/>
      <c r="K20" s="141"/>
      <c r="L20" s="141"/>
      <c r="M20" s="141"/>
      <c r="N20" s="141"/>
      <c r="O20" s="141"/>
    </row>
    <row r="21" spans="1:15">
      <c r="A21" s="136"/>
      <c r="B21" s="143" t="s">
        <v>8</v>
      </c>
      <c r="C21" s="137"/>
      <c r="D21" s="137"/>
      <c r="E21" s="137"/>
      <c r="F21" s="141"/>
      <c r="G21" s="141"/>
      <c r="H21" s="141"/>
      <c r="I21" s="141"/>
      <c r="J21" s="141"/>
      <c r="K21" s="141"/>
      <c r="L21" s="141"/>
      <c r="M21" s="141"/>
      <c r="N21" s="141"/>
      <c r="O21" s="141"/>
    </row>
    <row r="22" spans="1:15">
      <c r="A22" s="136"/>
      <c r="B22" s="137"/>
      <c r="C22" s="137"/>
      <c r="D22" s="137"/>
      <c r="E22" s="137"/>
      <c r="F22" s="141"/>
      <c r="G22" s="141"/>
      <c r="H22" s="141"/>
      <c r="I22" s="141"/>
      <c r="J22" s="141"/>
      <c r="K22" s="141"/>
      <c r="L22" s="141"/>
      <c r="M22" s="141"/>
      <c r="N22" s="141"/>
      <c r="O22" s="141"/>
    </row>
    <row r="23" spans="1:15">
      <c r="A23" s="136"/>
      <c r="B23" s="148" t="s">
        <v>9</v>
      </c>
      <c r="C23" s="137"/>
      <c r="D23" s="137"/>
      <c r="E23" s="137"/>
      <c r="F23" s="141"/>
      <c r="G23" s="141"/>
      <c r="H23" s="141"/>
      <c r="I23" s="141"/>
      <c r="J23" s="141"/>
      <c r="K23" s="141"/>
      <c r="L23" s="141"/>
      <c r="M23" s="141"/>
      <c r="N23" s="141"/>
      <c r="O23" s="141"/>
    </row>
    <row r="24" spans="1:15">
      <c r="A24" s="136"/>
      <c r="B24" s="149" t="s">
        <v>10</v>
      </c>
      <c r="C24" s="137"/>
      <c r="D24" s="137"/>
      <c r="E24" s="137"/>
      <c r="F24" s="141"/>
      <c r="G24" s="141"/>
      <c r="H24" s="141"/>
      <c r="I24" s="141"/>
      <c r="J24" s="141"/>
      <c r="K24" s="141"/>
      <c r="L24" s="141"/>
      <c r="M24" s="141"/>
      <c r="N24" s="141"/>
      <c r="O24" s="141"/>
    </row>
    <row r="25" spans="1:15">
      <c r="A25" s="136"/>
      <c r="B25" s="149" t="s">
        <v>11</v>
      </c>
      <c r="C25" s="137"/>
      <c r="D25" s="137"/>
      <c r="E25" s="137"/>
      <c r="F25" s="141"/>
      <c r="G25" s="141"/>
      <c r="H25" s="141"/>
      <c r="I25" s="141"/>
      <c r="J25" s="141"/>
      <c r="K25" s="141"/>
      <c r="L25" s="141"/>
      <c r="M25" s="141"/>
      <c r="N25" s="141"/>
      <c r="O25" s="141"/>
    </row>
    <row r="26" spans="1:15">
      <c r="A26" s="136"/>
      <c r="B26" s="137"/>
      <c r="C26" s="137"/>
      <c r="D26" s="137"/>
      <c r="E26" s="137"/>
      <c r="F26" s="141"/>
      <c r="G26" s="141"/>
      <c r="H26" s="141"/>
      <c r="I26" s="141"/>
      <c r="J26" s="141"/>
      <c r="K26" s="141"/>
      <c r="L26" s="141"/>
      <c r="M26" s="141"/>
      <c r="N26" s="141"/>
      <c r="O26" s="141"/>
    </row>
    <row r="27" spans="1:15">
      <c r="A27" s="136"/>
      <c r="B27" s="137"/>
      <c r="C27" s="137"/>
      <c r="D27" s="137"/>
      <c r="E27" s="137"/>
      <c r="F27" s="141"/>
      <c r="G27" s="141"/>
      <c r="H27" s="141"/>
      <c r="I27" s="141"/>
      <c r="J27" s="141"/>
      <c r="K27" s="141"/>
      <c r="L27" s="141"/>
      <c r="M27" s="141"/>
      <c r="N27" s="141"/>
      <c r="O27" s="141"/>
    </row>
    <row r="28" spans="1:15">
      <c r="A28" s="136"/>
      <c r="B28" s="137"/>
      <c r="C28" s="137"/>
      <c r="D28" s="137"/>
      <c r="E28" s="137"/>
      <c r="F28" s="141"/>
      <c r="G28" s="141"/>
      <c r="H28" s="141"/>
      <c r="I28" s="141"/>
      <c r="J28" s="141"/>
      <c r="K28" s="141"/>
      <c r="L28" s="141"/>
      <c r="M28" s="141"/>
      <c r="N28" s="141"/>
      <c r="O28" s="141"/>
    </row>
    <row r="29" spans="1:15">
      <c r="A29" s="136"/>
      <c r="B29" s="137"/>
      <c r="C29" s="137"/>
      <c r="D29" s="137"/>
      <c r="E29" s="137"/>
      <c r="F29" s="141"/>
      <c r="G29" s="141"/>
      <c r="H29" s="141"/>
      <c r="I29" s="141"/>
      <c r="J29" s="141"/>
      <c r="K29" s="141"/>
      <c r="L29" s="141"/>
      <c r="M29" s="141"/>
      <c r="N29" s="141"/>
      <c r="O29" s="141"/>
    </row>
    <row r="30" spans="1:15">
      <c r="A30" s="136"/>
      <c r="B30" s="137"/>
      <c r="C30" s="137"/>
      <c r="D30" s="137"/>
      <c r="E30" s="137"/>
      <c r="F30" s="141"/>
      <c r="G30" s="141"/>
      <c r="H30" s="141"/>
      <c r="I30" s="141"/>
      <c r="J30" s="141"/>
      <c r="K30" s="141"/>
      <c r="L30" s="141"/>
      <c r="M30" s="141"/>
      <c r="N30" s="141"/>
      <c r="O30" s="141"/>
    </row>
    <row r="31" spans="1:15">
      <c r="A31" s="136"/>
      <c r="B31" s="137"/>
      <c r="C31" s="137"/>
      <c r="D31" s="137"/>
      <c r="E31" s="137"/>
      <c r="F31" s="141"/>
      <c r="G31" s="141"/>
      <c r="H31" s="141"/>
      <c r="I31" s="141"/>
      <c r="J31" s="141"/>
      <c r="K31" s="141"/>
      <c r="L31" s="141"/>
      <c r="M31" s="141"/>
      <c r="N31" s="141"/>
      <c r="O31" s="141"/>
    </row>
    <row r="32" spans="1:15">
      <c r="A32" s="136"/>
      <c r="B32" s="137"/>
      <c r="C32" s="137"/>
      <c r="D32" s="137"/>
      <c r="E32" s="137"/>
      <c r="F32" s="141"/>
      <c r="G32" s="141"/>
      <c r="H32" s="141"/>
      <c r="I32" s="141"/>
      <c r="J32" s="141"/>
      <c r="K32" s="141"/>
      <c r="L32" s="141"/>
      <c r="M32" s="141"/>
      <c r="N32" s="141"/>
      <c r="O32" s="141"/>
    </row>
    <row r="33" spans="1:15">
      <c r="A33" s="136"/>
      <c r="B33" s="137"/>
      <c r="C33" s="137"/>
      <c r="D33" s="137"/>
      <c r="E33" s="137"/>
      <c r="F33" s="141"/>
      <c r="G33" s="141"/>
      <c r="H33" s="141"/>
      <c r="I33" s="141"/>
      <c r="J33" s="141"/>
      <c r="K33" s="141"/>
      <c r="L33" s="141"/>
      <c r="M33" s="141"/>
      <c r="N33" s="141"/>
      <c r="O33" s="141"/>
    </row>
    <row r="34" spans="1:15">
      <c r="A34" s="136"/>
      <c r="B34" s="137"/>
      <c r="C34" s="137"/>
      <c r="D34" s="137"/>
      <c r="E34" s="137"/>
      <c r="F34" s="141"/>
      <c r="G34" s="141"/>
      <c r="H34" s="141"/>
      <c r="I34" s="141"/>
      <c r="J34" s="141"/>
      <c r="K34" s="141"/>
      <c r="L34" s="141"/>
      <c r="M34" s="141"/>
      <c r="N34" s="141"/>
      <c r="O34" s="141"/>
    </row>
    <row r="35" spans="1:15">
      <c r="A35" s="136"/>
      <c r="B35" s="137"/>
      <c r="C35" s="137"/>
      <c r="D35" s="137"/>
      <c r="E35" s="137"/>
      <c r="F35" s="141"/>
      <c r="G35" s="141"/>
      <c r="H35" s="141"/>
      <c r="I35" s="141"/>
      <c r="J35" s="141"/>
      <c r="K35" s="141"/>
      <c r="L35" s="141"/>
      <c r="M35" s="141"/>
      <c r="N35" s="141"/>
      <c r="O35" s="141"/>
    </row>
    <row r="36" spans="1:15">
      <c r="A36" s="136"/>
      <c r="B36" s="137"/>
      <c r="C36" s="137"/>
      <c r="D36" s="137"/>
      <c r="E36" s="137"/>
      <c r="F36" s="141"/>
      <c r="G36" s="141"/>
      <c r="H36" s="141"/>
      <c r="I36" s="141"/>
      <c r="J36" s="141"/>
      <c r="K36" s="141"/>
      <c r="L36" s="141"/>
      <c r="M36" s="141"/>
      <c r="N36" s="141"/>
      <c r="O36" s="141"/>
    </row>
    <row r="37" spans="1:15">
      <c r="A37" s="136"/>
      <c r="B37" s="137"/>
      <c r="C37" s="137"/>
      <c r="D37" s="137"/>
      <c r="E37" s="137"/>
      <c r="F37" s="141"/>
      <c r="G37" s="141"/>
      <c r="H37" s="141"/>
      <c r="I37" s="141"/>
      <c r="J37" s="141"/>
      <c r="K37" s="141"/>
      <c r="L37" s="141"/>
      <c r="M37" s="141"/>
      <c r="N37" s="141"/>
      <c r="O37" s="141"/>
    </row>
    <row r="38" spans="1:15">
      <c r="A38" s="136"/>
      <c r="B38" s="137"/>
      <c r="C38" s="137"/>
      <c r="D38" s="137"/>
      <c r="E38" s="137"/>
      <c r="F38" s="141"/>
      <c r="G38" s="141"/>
      <c r="H38" s="141"/>
      <c r="I38" s="141"/>
      <c r="J38" s="141"/>
      <c r="K38" s="141"/>
      <c r="L38" s="141"/>
      <c r="M38" s="141"/>
      <c r="N38" s="141"/>
      <c r="O38" s="141"/>
    </row>
    <row r="39" spans="1:15">
      <c r="A39" s="136"/>
      <c r="B39" s="137"/>
      <c r="C39" s="137"/>
      <c r="D39" s="137"/>
      <c r="E39" s="137"/>
      <c r="F39" s="141"/>
      <c r="G39" s="141"/>
      <c r="H39" s="141"/>
      <c r="I39" s="141"/>
      <c r="J39" s="141"/>
      <c r="K39" s="141"/>
      <c r="L39" s="141"/>
      <c r="M39" s="141"/>
      <c r="N39" s="141"/>
      <c r="O39" s="141"/>
    </row>
    <row r="40" spans="1:15">
      <c r="A40" s="136"/>
      <c r="B40" s="137"/>
      <c r="C40" s="137"/>
      <c r="D40" s="137"/>
      <c r="E40" s="137"/>
      <c r="F40" s="141"/>
      <c r="G40" s="141"/>
      <c r="H40" s="141"/>
      <c r="I40" s="141"/>
      <c r="J40" s="141"/>
      <c r="K40" s="141"/>
      <c r="L40" s="141"/>
      <c r="M40" s="141"/>
      <c r="N40" s="141"/>
      <c r="O40" s="141"/>
    </row>
    <row r="41" spans="1:15">
      <c r="A41" s="136"/>
      <c r="B41" s="137"/>
      <c r="C41" s="137"/>
      <c r="D41" s="137"/>
      <c r="E41" s="137"/>
      <c r="F41" s="141"/>
      <c r="G41" s="141"/>
      <c r="H41" s="141"/>
      <c r="I41" s="141"/>
      <c r="J41" s="141"/>
      <c r="K41" s="141"/>
      <c r="L41" s="141"/>
      <c r="M41" s="141"/>
      <c r="N41" s="141"/>
      <c r="O41" s="141"/>
    </row>
    <row r="42" spans="1:15">
      <c r="A42" s="136"/>
      <c r="B42" s="137"/>
      <c r="C42" s="137"/>
      <c r="D42" s="137"/>
      <c r="E42" s="137"/>
      <c r="F42" s="141"/>
      <c r="G42" s="141"/>
      <c r="H42" s="141"/>
      <c r="I42" s="141"/>
      <c r="J42" s="141"/>
      <c r="K42" s="141"/>
      <c r="L42" s="141"/>
      <c r="M42" s="141"/>
      <c r="N42" s="141"/>
      <c r="O42" s="141"/>
    </row>
    <row r="43" spans="1:15">
      <c r="A43" s="136"/>
      <c r="B43" s="137"/>
      <c r="C43" s="137"/>
      <c r="D43" s="137"/>
      <c r="E43" s="137"/>
      <c r="F43" s="141"/>
      <c r="G43" s="141"/>
      <c r="H43" s="141"/>
      <c r="I43" s="141"/>
      <c r="J43" s="141"/>
      <c r="K43" s="141"/>
      <c r="L43" s="141"/>
      <c r="M43" s="141"/>
      <c r="N43" s="141"/>
      <c r="O43" s="141"/>
    </row>
    <row r="44" spans="1:15">
      <c r="A44" s="136"/>
      <c r="B44" s="137"/>
      <c r="C44" s="137"/>
      <c r="D44" s="137"/>
      <c r="E44" s="137"/>
      <c r="F44" s="141"/>
      <c r="G44" s="141"/>
      <c r="H44" s="141"/>
      <c r="I44" s="141"/>
      <c r="J44" s="141"/>
      <c r="K44" s="141"/>
      <c r="L44" s="141"/>
      <c r="M44" s="141"/>
      <c r="N44" s="141"/>
      <c r="O44" s="141"/>
    </row>
    <row r="45" spans="1:15">
      <c r="A45" s="136"/>
      <c r="B45" s="137"/>
      <c r="C45" s="137"/>
      <c r="D45" s="137"/>
      <c r="E45" s="137"/>
      <c r="F45" s="141"/>
      <c r="G45" s="141"/>
      <c r="H45" s="141"/>
      <c r="I45" s="141"/>
      <c r="J45" s="141"/>
      <c r="K45" s="141"/>
      <c r="L45" s="141"/>
      <c r="M45" s="141"/>
      <c r="N45" s="141"/>
      <c r="O45" s="141"/>
    </row>
    <row r="46" spans="1:15">
      <c r="F46" s="141"/>
      <c r="G46" s="141"/>
      <c r="H46" s="141"/>
      <c r="I46" s="141"/>
      <c r="J46" s="141"/>
      <c r="K46" s="141"/>
      <c r="L46" s="141"/>
      <c r="M46" s="141"/>
      <c r="N46" s="141"/>
      <c r="O46" s="141"/>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9CAB-374E-4B17-8C6E-F0B0FEA6D04D}">
  <sheetPr>
    <tabColor rgb="FF2900ED"/>
  </sheetPr>
  <dimension ref="A1:AG50"/>
  <sheetViews>
    <sheetView workbookViewId="0">
      <selection activeCell="G14" sqref="G14"/>
    </sheetView>
  </sheetViews>
  <sheetFormatPr baseColWidth="10" defaultColWidth="10" defaultRowHeight="14"/>
  <cols>
    <col min="1" max="1" width="5" style="1" customWidth="1"/>
    <col min="2" max="2" width="10" style="1"/>
    <col min="3" max="3" width="12" style="1" customWidth="1"/>
    <col min="4" max="4" width="66.75" style="1" customWidth="1"/>
    <col min="5" max="5" width="3.08203125" style="1" customWidth="1"/>
    <col min="6" max="16384" width="10" style="1"/>
  </cols>
  <sheetData>
    <row r="1" spans="1:33">
      <c r="A1" s="9"/>
      <c r="B1" s="9"/>
      <c r="C1" s="9"/>
      <c r="D1" s="9"/>
      <c r="E1" s="9"/>
      <c r="F1" s="2"/>
      <c r="G1" s="2"/>
      <c r="H1" s="2"/>
      <c r="I1" s="2"/>
      <c r="J1" s="2"/>
      <c r="K1" s="2"/>
      <c r="L1" s="2"/>
      <c r="M1" s="2"/>
      <c r="N1" s="2"/>
      <c r="O1" s="2"/>
      <c r="P1" s="2"/>
      <c r="Q1" s="2"/>
      <c r="R1" s="2"/>
      <c r="S1"/>
      <c r="T1"/>
      <c r="U1"/>
      <c r="V1"/>
      <c r="W1"/>
      <c r="X1"/>
      <c r="Y1"/>
      <c r="Z1"/>
      <c r="AA1"/>
      <c r="AB1"/>
      <c r="AC1"/>
      <c r="AD1"/>
      <c r="AE1"/>
      <c r="AF1"/>
      <c r="AG1"/>
    </row>
    <row r="2" spans="1:33" ht="40">
      <c r="A2" s="9"/>
      <c r="B2" s="27" t="s">
        <v>12</v>
      </c>
      <c r="C2" s="24"/>
      <c r="D2" s="24"/>
      <c r="E2" s="9"/>
      <c r="F2" s="2"/>
      <c r="G2" s="2"/>
      <c r="H2" s="2"/>
      <c r="I2" s="2"/>
      <c r="J2" s="2"/>
      <c r="K2" s="2"/>
      <c r="L2" s="2"/>
      <c r="M2" s="2"/>
      <c r="N2" s="2"/>
      <c r="O2" s="2"/>
      <c r="P2" s="2"/>
      <c r="Q2" s="2"/>
      <c r="R2" s="2"/>
      <c r="S2"/>
      <c r="T2"/>
      <c r="U2"/>
      <c r="V2"/>
      <c r="W2"/>
      <c r="X2"/>
      <c r="Y2"/>
      <c r="Z2"/>
      <c r="AA2"/>
      <c r="AB2"/>
      <c r="AC2"/>
      <c r="AD2"/>
      <c r="AE2"/>
      <c r="AF2"/>
      <c r="AG2"/>
    </row>
    <row r="3" spans="1:33" ht="20">
      <c r="A3" s="9"/>
      <c r="B3" s="24"/>
      <c r="C3" s="24"/>
      <c r="D3" s="24"/>
      <c r="E3" s="9"/>
      <c r="F3" s="2"/>
      <c r="G3" s="2"/>
      <c r="H3" s="2"/>
      <c r="I3" s="2"/>
      <c r="J3" s="2"/>
      <c r="K3" s="2"/>
      <c r="L3" s="2"/>
      <c r="M3" s="2"/>
      <c r="N3" s="2"/>
      <c r="O3" s="2"/>
      <c r="P3" s="2"/>
      <c r="Q3" s="2"/>
      <c r="R3" s="2"/>
      <c r="S3"/>
      <c r="T3"/>
      <c r="U3"/>
      <c r="V3"/>
      <c r="W3"/>
      <c r="X3"/>
      <c r="Y3"/>
      <c r="Z3"/>
      <c r="AA3"/>
      <c r="AB3"/>
      <c r="AC3"/>
      <c r="AD3"/>
      <c r="AE3"/>
      <c r="AF3"/>
      <c r="AG3"/>
    </row>
    <row r="4" spans="1:33" ht="20">
      <c r="A4" s="9"/>
      <c r="B4" s="28" t="s">
        <v>13</v>
      </c>
      <c r="C4" s="25"/>
      <c r="D4" s="25"/>
      <c r="E4" s="9"/>
      <c r="F4" s="2"/>
      <c r="G4" s="2"/>
      <c r="H4" s="2"/>
      <c r="I4" s="2"/>
      <c r="J4" s="2"/>
      <c r="K4" s="2"/>
      <c r="L4" s="2"/>
      <c r="M4" s="2"/>
      <c r="N4" s="2"/>
      <c r="O4" s="2"/>
      <c r="P4" s="2"/>
      <c r="Q4" s="2"/>
      <c r="R4" s="2"/>
      <c r="S4"/>
      <c r="T4"/>
      <c r="U4"/>
      <c r="V4"/>
      <c r="W4"/>
      <c r="X4"/>
      <c r="Y4"/>
      <c r="Z4"/>
      <c r="AA4"/>
      <c r="AB4"/>
      <c r="AC4"/>
      <c r="AD4"/>
      <c r="AE4"/>
      <c r="AF4"/>
      <c r="AG4"/>
    </row>
    <row r="5" spans="1:33" ht="20">
      <c r="A5" s="9"/>
      <c r="B5" s="65"/>
      <c r="C5" s="24"/>
      <c r="D5" s="37" t="s">
        <v>14</v>
      </c>
      <c r="E5" s="9"/>
      <c r="F5" s="2"/>
      <c r="G5" s="2"/>
      <c r="H5" s="2"/>
      <c r="I5" s="2"/>
      <c r="J5" s="2"/>
      <c r="K5" s="2"/>
      <c r="L5" s="2"/>
      <c r="M5" s="2"/>
      <c r="N5" s="2"/>
      <c r="O5" s="2"/>
      <c r="P5" s="2"/>
      <c r="Q5" s="2"/>
      <c r="R5" s="2"/>
      <c r="S5"/>
      <c r="T5"/>
      <c r="U5"/>
      <c r="V5"/>
      <c r="W5"/>
      <c r="X5"/>
      <c r="Y5"/>
      <c r="Z5"/>
      <c r="AA5"/>
      <c r="AB5"/>
      <c r="AC5"/>
      <c r="AD5"/>
      <c r="AE5"/>
      <c r="AF5"/>
      <c r="AG5"/>
    </row>
    <row r="6" spans="1:33" ht="20.149999999999999" customHeight="1" thickBot="1">
      <c r="A6" s="9"/>
      <c r="B6" s="29" t="s">
        <v>15</v>
      </c>
      <c r="C6" s="26"/>
      <c r="D6" s="26"/>
      <c r="E6" s="9"/>
      <c r="F6" s="2"/>
      <c r="G6" s="2"/>
      <c r="H6" s="2"/>
      <c r="I6" s="2"/>
      <c r="J6" s="2"/>
      <c r="K6" s="2"/>
      <c r="L6" s="2"/>
      <c r="M6" s="2"/>
      <c r="N6" s="2"/>
      <c r="O6" s="2"/>
      <c r="P6" s="2"/>
      <c r="Q6" s="2"/>
      <c r="R6" s="2"/>
      <c r="S6"/>
      <c r="T6"/>
      <c r="U6"/>
      <c r="V6"/>
      <c r="W6"/>
      <c r="X6"/>
      <c r="Y6"/>
      <c r="Z6"/>
      <c r="AA6"/>
      <c r="AB6"/>
      <c r="AC6"/>
      <c r="AD6"/>
      <c r="AE6"/>
      <c r="AF6"/>
      <c r="AG6"/>
    </row>
    <row r="7" spans="1:33" ht="20">
      <c r="A7" s="9"/>
      <c r="B7" s="85"/>
      <c r="C7" s="24" t="s">
        <v>16</v>
      </c>
      <c r="D7" s="37" t="s">
        <v>17</v>
      </c>
      <c r="E7" s="9"/>
      <c r="F7" s="2"/>
      <c r="G7" s="2"/>
      <c r="H7" s="2"/>
      <c r="I7" s="2"/>
      <c r="J7" s="2"/>
      <c r="K7" s="2"/>
      <c r="L7" s="2"/>
      <c r="M7" s="2"/>
      <c r="N7" s="2"/>
      <c r="O7" s="2"/>
      <c r="P7" s="2"/>
      <c r="Q7" s="2"/>
      <c r="R7" s="2"/>
      <c r="S7"/>
      <c r="T7"/>
      <c r="U7"/>
      <c r="V7"/>
      <c r="W7"/>
      <c r="X7"/>
      <c r="Y7"/>
      <c r="Z7"/>
      <c r="AA7"/>
      <c r="AB7"/>
      <c r="AC7"/>
      <c r="AD7"/>
      <c r="AE7"/>
      <c r="AF7"/>
      <c r="AG7"/>
    </row>
    <row r="8" spans="1:33" ht="20">
      <c r="A8" s="9"/>
      <c r="B8" s="86"/>
      <c r="C8" s="24" t="s">
        <v>18</v>
      </c>
      <c r="D8" s="37" t="s">
        <v>19</v>
      </c>
      <c r="E8" s="9"/>
      <c r="F8" s="2"/>
      <c r="G8" s="2"/>
      <c r="H8" s="2"/>
      <c r="I8" s="2"/>
      <c r="J8" s="2"/>
      <c r="K8" s="2"/>
      <c r="L8" s="2"/>
      <c r="M8" s="2"/>
      <c r="N8" s="2"/>
      <c r="O8" s="2"/>
      <c r="P8" s="2"/>
      <c r="Q8" s="2"/>
      <c r="R8" s="2"/>
      <c r="S8"/>
      <c r="T8"/>
      <c r="U8"/>
      <c r="V8"/>
      <c r="W8"/>
      <c r="X8"/>
      <c r="Y8"/>
      <c r="Z8"/>
      <c r="AA8"/>
      <c r="AB8"/>
      <c r="AC8"/>
      <c r="AD8"/>
      <c r="AE8"/>
      <c r="AF8"/>
      <c r="AG8"/>
    </row>
    <row r="9" spans="1:33" ht="20">
      <c r="A9" s="9"/>
      <c r="B9" s="86"/>
      <c r="C9" s="24" t="s">
        <v>20</v>
      </c>
      <c r="D9" s="37" t="s">
        <v>21</v>
      </c>
      <c r="E9" s="9"/>
      <c r="F9" s="2"/>
      <c r="G9" s="2"/>
      <c r="H9" s="2"/>
      <c r="I9" s="2"/>
      <c r="J9" s="2"/>
      <c r="K9" s="2"/>
      <c r="L9" s="2"/>
      <c r="M9" s="2"/>
      <c r="N9" s="2"/>
      <c r="O9" s="2"/>
      <c r="P9" s="2"/>
      <c r="Q9" s="2"/>
      <c r="R9" s="2"/>
      <c r="S9"/>
      <c r="T9"/>
      <c r="U9"/>
      <c r="V9"/>
      <c r="W9"/>
      <c r="X9"/>
      <c r="Y9"/>
      <c r="Z9"/>
      <c r="AA9"/>
      <c r="AB9"/>
      <c r="AC9"/>
      <c r="AD9"/>
      <c r="AE9"/>
      <c r="AF9"/>
      <c r="AG9"/>
    </row>
    <row r="10" spans="1:33" ht="20">
      <c r="A10" s="9"/>
      <c r="B10" s="86"/>
      <c r="C10" s="24" t="s">
        <v>22</v>
      </c>
      <c r="D10" s="37" t="s">
        <v>23</v>
      </c>
      <c r="E10" s="9"/>
      <c r="F10" s="2"/>
      <c r="G10" s="2"/>
      <c r="H10" s="2"/>
      <c r="I10" s="2"/>
      <c r="J10" s="2"/>
      <c r="K10" s="2"/>
      <c r="L10" s="2"/>
      <c r="M10" s="2"/>
      <c r="N10" s="2"/>
      <c r="O10" s="2"/>
      <c r="P10" s="2"/>
      <c r="Q10" s="2"/>
      <c r="R10" s="2"/>
      <c r="S10"/>
      <c r="T10"/>
      <c r="U10"/>
      <c r="V10"/>
      <c r="W10"/>
      <c r="X10"/>
      <c r="Y10"/>
      <c r="Z10"/>
      <c r="AA10"/>
      <c r="AB10"/>
      <c r="AC10"/>
      <c r="AD10"/>
      <c r="AE10"/>
      <c r="AF10"/>
      <c r="AG10"/>
    </row>
    <row r="11" spans="1:33" ht="20">
      <c r="A11" s="9"/>
      <c r="B11" s="86"/>
      <c r="C11" s="24" t="s">
        <v>24</v>
      </c>
      <c r="D11" s="37" t="s">
        <v>25</v>
      </c>
      <c r="E11" s="9"/>
      <c r="F11" s="2"/>
      <c r="G11" s="2"/>
      <c r="H11" s="2"/>
      <c r="I11" s="2"/>
      <c r="J11" s="2"/>
      <c r="K11" s="2"/>
      <c r="L11" s="2"/>
      <c r="M11" s="2"/>
      <c r="N11" s="2"/>
      <c r="O11" s="2"/>
      <c r="P11" s="2"/>
      <c r="Q11" s="2"/>
      <c r="R11" s="2"/>
      <c r="S11"/>
      <c r="T11"/>
      <c r="U11"/>
      <c r="V11"/>
      <c r="W11"/>
      <c r="X11"/>
      <c r="Y11"/>
      <c r="Z11"/>
      <c r="AA11"/>
      <c r="AB11"/>
      <c r="AC11"/>
      <c r="AD11"/>
      <c r="AE11"/>
      <c r="AF11"/>
      <c r="AG11"/>
    </row>
    <row r="12" spans="1:33" ht="20">
      <c r="A12" s="9"/>
      <c r="B12" s="86"/>
      <c r="C12" s="24" t="s">
        <v>26</v>
      </c>
      <c r="D12" s="37" t="s">
        <v>27</v>
      </c>
      <c r="E12" s="9"/>
      <c r="F12" s="2"/>
      <c r="G12" s="2"/>
      <c r="H12" s="2"/>
      <c r="I12" s="2"/>
      <c r="J12" s="2"/>
      <c r="K12" s="2"/>
      <c r="L12" s="2"/>
      <c r="M12" s="2"/>
      <c r="N12" s="2"/>
      <c r="O12" s="2"/>
      <c r="P12" s="2"/>
      <c r="Q12" s="2"/>
      <c r="R12" s="2"/>
      <c r="S12"/>
      <c r="T12"/>
      <c r="U12"/>
      <c r="V12"/>
      <c r="W12"/>
      <c r="X12"/>
      <c r="Y12"/>
      <c r="Z12"/>
      <c r="AA12"/>
      <c r="AB12"/>
      <c r="AC12"/>
      <c r="AD12"/>
      <c r="AE12"/>
      <c r="AF12"/>
      <c r="AG12"/>
    </row>
    <row r="13" spans="1:33" ht="20.149999999999999" customHeight="1">
      <c r="A13" s="9"/>
      <c r="B13" s="87"/>
      <c r="C13" s="24" t="s">
        <v>28</v>
      </c>
      <c r="D13" s="76" t="s">
        <v>29</v>
      </c>
      <c r="E13" s="9"/>
      <c r="F13" s="2"/>
      <c r="G13" s="2"/>
      <c r="H13" s="2"/>
      <c r="I13" s="2"/>
      <c r="J13" s="2"/>
      <c r="K13" s="2"/>
      <c r="L13" s="2"/>
      <c r="M13" s="2"/>
      <c r="N13" s="2"/>
      <c r="O13" s="2"/>
      <c r="P13" s="2"/>
      <c r="Q13" s="2"/>
      <c r="R13" s="2"/>
      <c r="S13"/>
      <c r="T13"/>
      <c r="U13"/>
      <c r="V13"/>
      <c r="W13"/>
      <c r="X13"/>
      <c r="Y13"/>
      <c r="Z13"/>
      <c r="AA13"/>
      <c r="AB13"/>
      <c r="AC13"/>
      <c r="AD13"/>
      <c r="AE13"/>
      <c r="AF13"/>
      <c r="AG13"/>
    </row>
    <row r="14" spans="1:33" s="18" customFormat="1" ht="20.5" thickBot="1">
      <c r="A14" s="9"/>
      <c r="B14" s="29" t="s">
        <v>30</v>
      </c>
      <c r="C14" s="26"/>
      <c r="D14" s="26"/>
      <c r="E14" s="9"/>
      <c r="F14" s="2"/>
      <c r="G14" s="2"/>
      <c r="H14" s="2"/>
      <c r="I14" s="2"/>
      <c r="J14" s="2"/>
      <c r="K14" s="2"/>
      <c r="L14" s="2"/>
      <c r="M14" s="2"/>
      <c r="N14" s="2"/>
      <c r="O14" s="2"/>
      <c r="P14" s="2"/>
      <c r="Q14" s="2"/>
      <c r="R14" s="2"/>
      <c r="S14"/>
      <c r="T14"/>
      <c r="U14"/>
      <c r="V14"/>
      <c r="W14"/>
      <c r="X14"/>
      <c r="Y14"/>
      <c r="Z14"/>
      <c r="AA14"/>
      <c r="AB14"/>
      <c r="AC14"/>
      <c r="AD14"/>
      <c r="AE14"/>
      <c r="AF14"/>
      <c r="AG14"/>
    </row>
    <row r="15" spans="1:33" s="9" customFormat="1" ht="20">
      <c r="B15" s="66"/>
      <c r="C15" s="24" t="s">
        <v>31</v>
      </c>
      <c r="D15" s="37" t="s">
        <v>32</v>
      </c>
      <c r="F15" s="2"/>
      <c r="G15" s="2"/>
      <c r="H15" s="2"/>
      <c r="I15" s="2"/>
      <c r="J15" s="2"/>
      <c r="K15" s="2"/>
      <c r="L15" s="2"/>
      <c r="M15" s="2"/>
      <c r="N15" s="2"/>
      <c r="O15" s="2"/>
      <c r="P15" s="2"/>
      <c r="Q15" s="2"/>
      <c r="R15" s="2"/>
      <c r="S15"/>
      <c r="T15"/>
      <c r="U15"/>
      <c r="V15"/>
      <c r="W15"/>
      <c r="X15"/>
      <c r="Y15"/>
      <c r="Z15"/>
      <c r="AA15"/>
      <c r="AB15"/>
      <c r="AC15"/>
      <c r="AD15"/>
      <c r="AE15"/>
      <c r="AF15"/>
      <c r="AG15"/>
    </row>
    <row r="16" spans="1:33" s="9" customFormat="1" ht="20">
      <c r="B16" s="67"/>
      <c r="C16" s="24" t="s">
        <v>33</v>
      </c>
      <c r="D16" s="37" t="s">
        <v>34</v>
      </c>
      <c r="F16" s="2"/>
      <c r="G16" s="2"/>
      <c r="H16" s="2"/>
      <c r="I16" s="2"/>
      <c r="J16" s="2"/>
      <c r="K16" s="2"/>
      <c r="L16" s="2"/>
      <c r="M16" s="2"/>
      <c r="N16" s="2"/>
      <c r="O16" s="2"/>
      <c r="P16" s="2"/>
      <c r="Q16" s="2"/>
      <c r="R16" s="2"/>
      <c r="S16"/>
      <c r="T16"/>
      <c r="U16"/>
      <c r="V16"/>
      <c r="W16"/>
      <c r="X16"/>
      <c r="Y16"/>
      <c r="Z16"/>
      <c r="AA16"/>
      <c r="AB16"/>
      <c r="AC16"/>
      <c r="AD16"/>
      <c r="AE16"/>
      <c r="AF16"/>
      <c r="AG16"/>
    </row>
    <row r="17" spans="1:33" s="9" customFormat="1">
      <c r="B17" s="11"/>
      <c r="D17" s="10"/>
      <c r="F17" s="2"/>
      <c r="G17" s="2"/>
      <c r="H17" s="2"/>
      <c r="I17" s="2"/>
      <c r="J17" s="2"/>
      <c r="K17" s="2"/>
      <c r="L17" s="2"/>
      <c r="M17" s="2"/>
      <c r="N17" s="2"/>
      <c r="O17" s="2"/>
      <c r="P17" s="2"/>
      <c r="Q17" s="2"/>
      <c r="R17" s="2"/>
      <c r="S17"/>
      <c r="T17"/>
      <c r="U17"/>
      <c r="V17"/>
      <c r="W17"/>
      <c r="X17"/>
      <c r="Y17"/>
      <c r="Z17"/>
      <c r="AA17"/>
      <c r="AB17"/>
      <c r="AC17"/>
      <c r="AD17"/>
      <c r="AE17"/>
      <c r="AF17"/>
      <c r="AG17"/>
    </row>
    <row r="18" spans="1:33" s="9" customFormat="1" ht="15.75" customHeight="1">
      <c r="A18" s="2"/>
      <c r="B18" s="2"/>
      <c r="C18" s="2"/>
      <c r="D18" s="2"/>
      <c r="E18" s="2"/>
      <c r="F18" s="2"/>
      <c r="G18" s="2"/>
      <c r="H18" s="2"/>
      <c r="I18" s="2"/>
      <c r="J18" s="2"/>
      <c r="K18" s="2"/>
      <c r="L18" s="2"/>
      <c r="M18" s="2"/>
      <c r="N18" s="2"/>
      <c r="O18" s="2"/>
      <c r="P18" s="2"/>
      <c r="Q18" s="2"/>
      <c r="R18" s="2"/>
      <c r="S18"/>
      <c r="T18"/>
      <c r="U18"/>
      <c r="V18"/>
      <c r="W18"/>
      <c r="X18"/>
      <c r="Y18"/>
      <c r="Z18"/>
      <c r="AA18"/>
      <c r="AB18"/>
      <c r="AC18"/>
      <c r="AD18"/>
      <c r="AE18"/>
      <c r="AF18"/>
      <c r="AG18"/>
    </row>
    <row r="19" spans="1:33" s="9" customFormat="1">
      <c r="A19" s="2"/>
      <c r="B19" s="2"/>
      <c r="C19" s="2"/>
      <c r="D19" s="2"/>
      <c r="E19" s="2"/>
      <c r="F19" s="2"/>
      <c r="G19" s="2"/>
      <c r="H19" s="2"/>
      <c r="I19" s="2"/>
      <c r="J19" s="2"/>
      <c r="K19" s="2"/>
      <c r="L19" s="2"/>
      <c r="M19" s="2"/>
      <c r="N19" s="2"/>
      <c r="O19" s="2"/>
      <c r="P19" s="2"/>
      <c r="Q19" s="2"/>
      <c r="R19" s="2"/>
      <c r="S19"/>
      <c r="T19"/>
      <c r="U19"/>
      <c r="V19"/>
      <c r="W19"/>
      <c r="X19"/>
      <c r="Y19"/>
      <c r="Z19"/>
      <c r="AA19"/>
      <c r="AB19"/>
      <c r="AC19"/>
      <c r="AD19"/>
      <c r="AE19"/>
      <c r="AF19"/>
      <c r="AG19"/>
    </row>
    <row r="20" spans="1:33" s="9" customFormat="1">
      <c r="A20" s="2"/>
      <c r="B20" s="2"/>
      <c r="C20" s="2"/>
      <c r="D20" s="2"/>
      <c r="E20" s="2"/>
      <c r="F20" s="2"/>
      <c r="G20" s="2"/>
      <c r="H20" s="2"/>
      <c r="I20" s="2"/>
      <c r="J20" s="2"/>
      <c r="K20" s="2"/>
      <c r="L20" s="2"/>
      <c r="M20" s="2"/>
      <c r="N20" s="2"/>
      <c r="O20" s="2"/>
      <c r="P20" s="2"/>
      <c r="Q20" s="2"/>
      <c r="R20" s="2"/>
      <c r="S20"/>
      <c r="T20"/>
      <c r="U20"/>
      <c r="V20"/>
      <c r="W20"/>
      <c r="X20"/>
      <c r="Y20"/>
      <c r="Z20"/>
      <c r="AA20"/>
      <c r="AB20"/>
      <c r="AC20"/>
      <c r="AD20"/>
      <c r="AE20"/>
      <c r="AF20"/>
      <c r="AG20"/>
    </row>
    <row r="21" spans="1:33" s="9" customFormat="1">
      <c r="A21" s="2"/>
      <c r="B21" s="2"/>
      <c r="C21" s="2"/>
      <c r="D21" s="2"/>
      <c r="E21" s="2"/>
      <c r="F21" s="2"/>
      <c r="G21" s="2"/>
      <c r="H21" s="2"/>
      <c r="I21" s="2"/>
      <c r="J21" s="2"/>
      <c r="K21" s="2"/>
      <c r="L21" s="2"/>
      <c r="M21" s="2"/>
      <c r="N21" s="2"/>
      <c r="O21" s="2"/>
      <c r="P21" s="2"/>
      <c r="Q21" s="2"/>
      <c r="R21" s="2"/>
      <c r="S21"/>
      <c r="T21"/>
      <c r="U21"/>
      <c r="V21"/>
      <c r="W21"/>
      <c r="X21"/>
      <c r="Y21"/>
      <c r="Z21"/>
      <c r="AA21"/>
      <c r="AB21"/>
      <c r="AC21"/>
      <c r="AD21"/>
      <c r="AE21"/>
      <c r="AF21"/>
      <c r="AG21"/>
    </row>
    <row r="22" spans="1:33" s="9" customFormat="1">
      <c r="A22" s="2"/>
      <c r="B22" s="2"/>
      <c r="C22" s="2"/>
      <c r="D22" s="2"/>
      <c r="E22" s="2"/>
      <c r="F22" s="2"/>
      <c r="G22" s="2"/>
      <c r="H22" s="2"/>
      <c r="I22" s="2"/>
      <c r="J22" s="2"/>
      <c r="K22" s="2"/>
      <c r="L22" s="2"/>
      <c r="M22" s="2"/>
      <c r="N22" s="2"/>
      <c r="O22" s="2"/>
      <c r="P22" s="2"/>
      <c r="Q22" s="2"/>
      <c r="R22" s="2"/>
      <c r="S22"/>
      <c r="T22"/>
      <c r="U22"/>
      <c r="V22"/>
      <c r="W22"/>
      <c r="X22"/>
      <c r="Y22"/>
      <c r="Z22"/>
      <c r="AA22"/>
      <c r="AB22"/>
      <c r="AC22"/>
      <c r="AD22"/>
      <c r="AE22"/>
      <c r="AF22"/>
      <c r="AG22"/>
    </row>
    <row r="23" spans="1:33" s="9" customFormat="1" ht="20.149999999999999" customHeight="1">
      <c r="A23" s="2"/>
      <c r="B23" s="2"/>
      <c r="C23" s="2"/>
      <c r="D23" s="2"/>
      <c r="E23" s="2"/>
      <c r="F23" s="2"/>
      <c r="G23" s="2"/>
      <c r="H23" s="2"/>
      <c r="I23" s="2"/>
      <c r="J23" s="2"/>
      <c r="K23" s="2"/>
      <c r="L23" s="2"/>
      <c r="M23" s="2"/>
      <c r="N23" s="2"/>
      <c r="O23" s="2"/>
      <c r="P23" s="2"/>
      <c r="Q23" s="2"/>
      <c r="R23" s="2"/>
      <c r="S23"/>
      <c r="T23"/>
      <c r="U23"/>
      <c r="V23"/>
      <c r="W23"/>
      <c r="X23"/>
      <c r="Y23"/>
      <c r="Z23"/>
      <c r="AA23"/>
      <c r="AB23"/>
      <c r="AC23"/>
      <c r="AD23"/>
      <c r="AE23"/>
      <c r="AF23"/>
      <c r="AG23"/>
    </row>
    <row r="24" spans="1:33" s="9" customFormat="1">
      <c r="A24" s="2"/>
      <c r="B24" s="2"/>
      <c r="C24" s="2"/>
      <c r="D24" s="2"/>
      <c r="E24" s="2"/>
      <c r="F24" s="2"/>
      <c r="G24" s="2"/>
      <c r="H24" s="2"/>
      <c r="I24" s="2"/>
      <c r="J24" s="2"/>
      <c r="K24" s="2"/>
      <c r="L24" s="2"/>
      <c r="M24" s="2"/>
      <c r="N24" s="2"/>
      <c r="O24" s="2"/>
      <c r="P24" s="2"/>
      <c r="Q24" s="2"/>
      <c r="R24" s="2"/>
      <c r="S24"/>
      <c r="T24"/>
      <c r="U24"/>
      <c r="V24"/>
      <c r="W24"/>
      <c r="X24"/>
      <c r="Y24"/>
      <c r="Z24"/>
      <c r="AA24"/>
      <c r="AB24"/>
      <c r="AC24"/>
      <c r="AD24"/>
      <c r="AE24"/>
      <c r="AF24"/>
      <c r="AG24"/>
    </row>
    <row r="25" spans="1:33" s="9" customFormat="1" ht="20.149999999999999" customHeight="1">
      <c r="A25" s="2"/>
      <c r="B25" s="2"/>
      <c r="C25" s="2"/>
      <c r="D25" s="2"/>
      <c r="E25" s="2"/>
      <c r="F25" s="2"/>
      <c r="G25" s="2"/>
      <c r="H25" s="2"/>
      <c r="I25" s="2"/>
      <c r="J25" s="2"/>
      <c r="K25" s="2"/>
      <c r="L25" s="2"/>
      <c r="M25" s="2"/>
      <c r="N25" s="2"/>
      <c r="O25" s="2"/>
      <c r="P25" s="2"/>
      <c r="Q25" s="2"/>
      <c r="R25" s="2"/>
      <c r="S25"/>
      <c r="T25"/>
      <c r="U25"/>
      <c r="V25"/>
      <c r="W25"/>
      <c r="X25"/>
      <c r="Y25"/>
      <c r="Z25"/>
      <c r="AA25"/>
      <c r="AB25"/>
      <c r="AC25"/>
      <c r="AD25"/>
      <c r="AE25"/>
      <c r="AF25"/>
      <c r="AG25"/>
    </row>
    <row r="26" spans="1:33" s="9" customFormat="1">
      <c r="A26" s="2"/>
      <c r="B26" s="2"/>
      <c r="C26" s="2"/>
      <c r="D26" s="2"/>
      <c r="E26" s="2"/>
      <c r="F26" s="2"/>
      <c r="G26" s="2"/>
      <c r="H26" s="2"/>
      <c r="I26" s="2"/>
      <c r="J26" s="2"/>
      <c r="K26" s="2"/>
      <c r="L26" s="2"/>
      <c r="M26" s="2"/>
      <c r="N26" s="2"/>
      <c r="O26" s="2"/>
      <c r="P26" s="2"/>
      <c r="Q26" s="2"/>
      <c r="R26" s="2"/>
      <c r="S26"/>
      <c r="T26"/>
      <c r="U26"/>
      <c r="V26"/>
      <c r="W26"/>
      <c r="X26"/>
      <c r="Y26"/>
      <c r="Z26"/>
      <c r="AA26"/>
      <c r="AB26"/>
      <c r="AC26"/>
      <c r="AD26"/>
      <c r="AE26"/>
      <c r="AF26"/>
      <c r="AG26"/>
    </row>
    <row r="27" spans="1:33" s="9" customFormat="1">
      <c r="A27" s="2"/>
      <c r="B27" s="2"/>
      <c r="C27" s="2"/>
      <c r="D27" s="2"/>
      <c r="E27" s="2"/>
      <c r="F27" s="2"/>
      <c r="G27" s="2"/>
      <c r="H27" s="2"/>
      <c r="I27" s="2"/>
      <c r="J27" s="2"/>
      <c r="K27" s="2"/>
      <c r="L27" s="2"/>
      <c r="M27" s="2"/>
      <c r="N27" s="2"/>
      <c r="O27" s="2"/>
      <c r="P27" s="2"/>
      <c r="Q27" s="2"/>
      <c r="R27" s="2"/>
      <c r="S27"/>
      <c r="T27"/>
      <c r="U27"/>
      <c r="V27"/>
      <c r="W27"/>
      <c r="X27"/>
      <c r="Y27"/>
      <c r="Z27"/>
      <c r="AA27"/>
      <c r="AB27"/>
      <c r="AC27"/>
      <c r="AD27"/>
      <c r="AE27"/>
      <c r="AF27"/>
      <c r="AG27"/>
    </row>
    <row r="28" spans="1:33" s="9" customFormat="1">
      <c r="A28" s="2"/>
      <c r="B28" s="2"/>
      <c r="C28" s="2"/>
      <c r="D28" s="2"/>
      <c r="E28" s="2"/>
      <c r="F28" s="2"/>
      <c r="G28" s="2"/>
      <c r="H28" s="2"/>
      <c r="I28" s="2"/>
      <c r="J28" s="2"/>
      <c r="K28" s="2"/>
      <c r="L28" s="2"/>
      <c r="M28" s="2"/>
      <c r="N28" s="2"/>
      <c r="O28" s="2"/>
      <c r="P28" s="2"/>
      <c r="Q28" s="2"/>
      <c r="R28" s="2"/>
      <c r="S28"/>
      <c r="T28"/>
      <c r="U28"/>
      <c r="V28"/>
      <c r="W28"/>
      <c r="X28"/>
      <c r="Y28"/>
      <c r="Z28"/>
      <c r="AA28"/>
      <c r="AB28"/>
      <c r="AC28"/>
      <c r="AD28"/>
      <c r="AE28"/>
      <c r="AF28"/>
      <c r="AG28"/>
    </row>
    <row r="29" spans="1:33" s="9" customFormat="1">
      <c r="A29" s="2"/>
      <c r="B29" s="2"/>
      <c r="C29" s="2"/>
      <c r="D29" s="2"/>
      <c r="E29" s="2"/>
      <c r="F29" s="2"/>
      <c r="G29" s="2"/>
      <c r="H29" s="2"/>
      <c r="I29" s="2"/>
      <c r="J29" s="2"/>
      <c r="K29" s="2"/>
      <c r="L29" s="2"/>
      <c r="M29" s="2"/>
      <c r="N29" s="2"/>
      <c r="O29" s="2"/>
      <c r="P29" s="2"/>
      <c r="Q29" s="2"/>
      <c r="R29" s="2"/>
      <c r="S29"/>
      <c r="T29"/>
      <c r="U29"/>
      <c r="V29"/>
      <c r="W29"/>
      <c r="X29"/>
      <c r="Y29"/>
      <c r="Z29"/>
      <c r="AA29"/>
      <c r="AB29"/>
      <c r="AC29"/>
      <c r="AD29"/>
      <c r="AE29"/>
      <c r="AF29"/>
      <c r="AG29"/>
    </row>
    <row r="30" spans="1:33" s="9" customFormat="1">
      <c r="A30" s="2"/>
      <c r="B30" s="2"/>
      <c r="C30" s="2"/>
      <c r="D30" s="2"/>
      <c r="E30" s="2"/>
      <c r="F30" s="2"/>
      <c r="G30" s="2"/>
      <c r="H30" s="2"/>
      <c r="I30" s="2"/>
      <c r="J30" s="2"/>
      <c r="K30" s="2"/>
      <c r="L30" s="2"/>
      <c r="M30" s="2"/>
      <c r="N30" s="2"/>
      <c r="O30" s="2"/>
      <c r="P30" s="2"/>
      <c r="Q30" s="2"/>
      <c r="R30" s="2"/>
      <c r="S30"/>
      <c r="T30"/>
      <c r="U30"/>
      <c r="V30"/>
      <c r="W30"/>
      <c r="X30"/>
      <c r="Y30"/>
      <c r="Z30"/>
      <c r="AA30"/>
      <c r="AB30"/>
      <c r="AC30"/>
      <c r="AD30"/>
      <c r="AE30"/>
      <c r="AF30"/>
      <c r="AG30"/>
    </row>
    <row r="31" spans="1:33" s="9" customFormat="1">
      <c r="B31" s="2"/>
      <c r="C31" s="2"/>
      <c r="D31" s="2"/>
      <c r="E31" s="2"/>
      <c r="F31" s="2"/>
      <c r="G31" s="2"/>
      <c r="H31" s="2"/>
      <c r="I31" s="2"/>
      <c r="J31" s="2"/>
      <c r="K31" s="2"/>
      <c r="L31" s="2"/>
      <c r="M31" s="2"/>
      <c r="N31" s="2"/>
      <c r="O31" s="2"/>
      <c r="P31" s="2"/>
      <c r="Q31" s="2"/>
      <c r="R31" s="2"/>
      <c r="S31"/>
      <c r="T31"/>
      <c r="U31"/>
      <c r="V31"/>
      <c r="W31"/>
      <c r="X31"/>
      <c r="Y31"/>
      <c r="Z31"/>
      <c r="AA31"/>
      <c r="AB31"/>
      <c r="AC31"/>
      <c r="AD31"/>
      <c r="AE31"/>
      <c r="AF31"/>
      <c r="AG31"/>
    </row>
    <row r="32" spans="1:33" s="9" customFormat="1">
      <c r="B32" s="2"/>
      <c r="C32" s="2"/>
      <c r="D32" s="2"/>
      <c r="E32" s="2"/>
      <c r="F32" s="2"/>
      <c r="G32" s="2"/>
      <c r="H32" s="2"/>
      <c r="I32" s="2"/>
      <c r="J32" s="2"/>
      <c r="K32" s="2"/>
      <c r="L32" s="2"/>
      <c r="M32" s="2"/>
      <c r="N32" s="2"/>
      <c r="O32" s="2"/>
      <c r="P32" s="2"/>
      <c r="Q32" s="2"/>
      <c r="R32" s="2"/>
      <c r="S32"/>
      <c r="T32"/>
      <c r="U32"/>
      <c r="V32"/>
      <c r="W32"/>
      <c r="X32"/>
      <c r="Y32"/>
      <c r="Z32"/>
      <c r="AA32"/>
      <c r="AB32"/>
      <c r="AC32"/>
      <c r="AD32"/>
      <c r="AE32"/>
      <c r="AF32"/>
      <c r="AG32"/>
    </row>
    <row r="33" spans="2:33" s="9" customFormat="1">
      <c r="B33" s="2"/>
      <c r="C33" s="2"/>
      <c r="D33" s="2"/>
      <c r="E33" s="2"/>
      <c r="F33" s="2"/>
      <c r="G33" s="2"/>
      <c r="H33" s="2"/>
      <c r="I33" s="2"/>
      <c r="J33" s="2"/>
      <c r="K33" s="2"/>
      <c r="L33" s="2"/>
      <c r="M33" s="2"/>
      <c r="N33" s="2"/>
      <c r="O33" s="2"/>
      <c r="P33" s="2"/>
      <c r="Q33" s="2"/>
      <c r="R33" s="2"/>
      <c r="S33"/>
      <c r="T33"/>
      <c r="U33"/>
      <c r="V33"/>
      <c r="W33"/>
      <c r="X33"/>
      <c r="Y33"/>
      <c r="Z33"/>
      <c r="AA33"/>
      <c r="AB33"/>
      <c r="AC33"/>
      <c r="AD33"/>
      <c r="AE33"/>
      <c r="AF33"/>
      <c r="AG33"/>
    </row>
    <row r="34" spans="2:33" s="9" customFormat="1">
      <c r="B34" s="2"/>
      <c r="C34" s="2"/>
      <c r="D34" s="2"/>
      <c r="E34" s="2"/>
      <c r="F34" s="2"/>
      <c r="G34" s="2"/>
      <c r="H34" s="2"/>
      <c r="I34" s="2"/>
      <c r="J34" s="2"/>
      <c r="K34" s="2"/>
      <c r="L34" s="2"/>
      <c r="M34" s="2"/>
      <c r="N34" s="2"/>
      <c r="O34" s="2"/>
      <c r="P34" s="2"/>
      <c r="Q34" s="2"/>
      <c r="R34" s="2"/>
      <c r="S34"/>
      <c r="T34"/>
      <c r="U34"/>
      <c r="V34"/>
      <c r="W34"/>
      <c r="X34"/>
      <c r="Y34"/>
      <c r="Z34"/>
      <c r="AA34"/>
      <c r="AB34"/>
      <c r="AC34"/>
      <c r="AD34"/>
      <c r="AE34"/>
      <c r="AF34"/>
      <c r="AG34"/>
    </row>
    <row r="35" spans="2:33" s="9" customFormat="1">
      <c r="B35"/>
      <c r="C35"/>
      <c r="D35"/>
      <c r="E35"/>
      <c r="F35"/>
      <c r="G35"/>
      <c r="H35"/>
      <c r="I35"/>
      <c r="J35"/>
      <c r="K35"/>
      <c r="L35"/>
      <c r="M35"/>
      <c r="N35"/>
      <c r="O35"/>
      <c r="P35"/>
      <c r="Q35"/>
      <c r="R35"/>
      <c r="S35"/>
      <c r="T35"/>
      <c r="U35"/>
      <c r="V35"/>
      <c r="W35"/>
      <c r="X35"/>
      <c r="Y35"/>
      <c r="Z35"/>
      <c r="AA35"/>
      <c r="AB35"/>
      <c r="AC35"/>
      <c r="AD35"/>
      <c r="AE35"/>
      <c r="AF35"/>
      <c r="AG35"/>
    </row>
    <row r="36" spans="2:33" s="9" customFormat="1">
      <c r="B36"/>
      <c r="C36"/>
      <c r="D36"/>
      <c r="E36"/>
      <c r="F36"/>
      <c r="G36"/>
      <c r="H36"/>
      <c r="I36"/>
      <c r="J36"/>
      <c r="K36"/>
      <c r="L36"/>
      <c r="M36"/>
      <c r="N36"/>
      <c r="O36"/>
      <c r="P36"/>
      <c r="Q36"/>
      <c r="R36"/>
      <c r="S36"/>
      <c r="T36"/>
      <c r="U36"/>
      <c r="V36"/>
      <c r="W36"/>
      <c r="X36"/>
      <c r="Y36"/>
      <c r="Z36"/>
      <c r="AA36"/>
      <c r="AB36"/>
      <c r="AC36"/>
      <c r="AD36"/>
      <c r="AE36"/>
      <c r="AF36"/>
      <c r="AG36"/>
    </row>
    <row r="37" spans="2:33" s="9" customFormat="1">
      <c r="B37"/>
      <c r="C37"/>
      <c r="D37"/>
      <c r="E37"/>
      <c r="F37"/>
      <c r="G37"/>
      <c r="H37"/>
      <c r="I37"/>
      <c r="J37"/>
      <c r="K37"/>
      <c r="L37"/>
      <c r="M37"/>
      <c r="N37"/>
      <c r="O37"/>
      <c r="P37"/>
      <c r="Q37"/>
      <c r="R37"/>
      <c r="S37"/>
      <c r="T37"/>
      <c r="U37"/>
      <c r="V37"/>
      <c r="W37"/>
      <c r="X37"/>
      <c r="Y37"/>
      <c r="Z37"/>
      <c r="AA37"/>
      <c r="AB37"/>
      <c r="AC37"/>
      <c r="AD37"/>
      <c r="AE37"/>
      <c r="AF37"/>
      <c r="AG37"/>
    </row>
    <row r="38" spans="2:33" s="9" customFormat="1">
      <c r="B38"/>
      <c r="C38"/>
      <c r="D38"/>
      <c r="E38"/>
      <c r="F38"/>
      <c r="G38"/>
      <c r="H38"/>
      <c r="I38"/>
      <c r="J38"/>
      <c r="K38"/>
      <c r="L38"/>
      <c r="M38"/>
      <c r="N38"/>
      <c r="O38"/>
      <c r="P38"/>
      <c r="Q38"/>
      <c r="R38"/>
      <c r="S38"/>
      <c r="T38"/>
      <c r="U38"/>
      <c r="V38"/>
      <c r="W38"/>
      <c r="X38"/>
      <c r="Y38"/>
      <c r="Z38"/>
      <c r="AA38"/>
      <c r="AB38"/>
      <c r="AC38"/>
      <c r="AD38"/>
      <c r="AE38"/>
      <c r="AF38"/>
      <c r="AG38"/>
    </row>
    <row r="39" spans="2:33" s="9" customFormat="1">
      <c r="B39"/>
      <c r="C39"/>
      <c r="D39"/>
      <c r="E39"/>
      <c r="F39"/>
      <c r="G39"/>
      <c r="H39"/>
      <c r="I39"/>
      <c r="J39"/>
      <c r="K39"/>
      <c r="L39"/>
      <c r="M39"/>
      <c r="N39"/>
      <c r="O39"/>
      <c r="P39"/>
      <c r="Q39"/>
      <c r="R39"/>
      <c r="S39"/>
      <c r="T39"/>
      <c r="U39"/>
      <c r="V39"/>
      <c r="W39"/>
      <c r="X39"/>
      <c r="Y39"/>
      <c r="Z39"/>
      <c r="AA39"/>
      <c r="AB39"/>
      <c r="AC39"/>
      <c r="AD39"/>
      <c r="AE39"/>
      <c r="AF39"/>
      <c r="AG39"/>
    </row>
    <row r="40" spans="2:33" s="9" customFormat="1">
      <c r="B40"/>
      <c r="C40"/>
      <c r="D40"/>
      <c r="E40"/>
      <c r="F40"/>
      <c r="G40"/>
      <c r="H40"/>
      <c r="I40"/>
      <c r="J40"/>
      <c r="K40"/>
      <c r="L40"/>
      <c r="M40"/>
      <c r="N40"/>
      <c r="O40"/>
      <c r="P40"/>
      <c r="Q40"/>
      <c r="R40"/>
      <c r="S40"/>
      <c r="T40"/>
      <c r="U40"/>
      <c r="V40"/>
      <c r="W40"/>
      <c r="X40"/>
      <c r="Y40"/>
      <c r="Z40"/>
      <c r="AA40"/>
      <c r="AB40"/>
      <c r="AC40"/>
      <c r="AD40"/>
      <c r="AE40"/>
      <c r="AF40"/>
      <c r="AG40"/>
    </row>
    <row r="41" spans="2:33" s="9" customFormat="1">
      <c r="B41"/>
      <c r="C41"/>
      <c r="D41"/>
      <c r="E41"/>
      <c r="F41"/>
      <c r="G41"/>
      <c r="H41"/>
      <c r="I41"/>
      <c r="J41"/>
      <c r="K41"/>
      <c r="L41"/>
      <c r="M41"/>
      <c r="N41"/>
      <c r="O41"/>
      <c r="P41"/>
      <c r="Q41"/>
      <c r="R41"/>
      <c r="S41"/>
      <c r="T41"/>
      <c r="U41"/>
      <c r="V41"/>
      <c r="W41"/>
      <c r="X41"/>
      <c r="Y41"/>
      <c r="Z41"/>
      <c r="AA41"/>
      <c r="AB41"/>
      <c r="AC41"/>
      <c r="AD41"/>
      <c r="AE41"/>
      <c r="AF41"/>
      <c r="AG41"/>
    </row>
    <row r="42" spans="2:33" customFormat="1"/>
    <row r="43" spans="2:33" customFormat="1"/>
    <row r="44" spans="2:33" customFormat="1"/>
    <row r="45" spans="2:33" customFormat="1"/>
    <row r="46" spans="2:33" customFormat="1"/>
    <row r="47" spans="2:33" customFormat="1"/>
    <row r="48" spans="2:33">
      <c r="B48"/>
      <c r="C48"/>
      <c r="D48"/>
      <c r="E48"/>
      <c r="F48"/>
      <c r="G48"/>
    </row>
    <row r="49" spans="2:7">
      <c r="B49"/>
      <c r="C49"/>
      <c r="D49"/>
      <c r="E49"/>
      <c r="F49"/>
      <c r="G49"/>
    </row>
    <row r="50" spans="2:7">
      <c r="B50"/>
      <c r="C50"/>
      <c r="D50"/>
      <c r="E50"/>
      <c r="F50"/>
      <c r="G50"/>
    </row>
  </sheetData>
  <phoneticPr fontId="7" type="noConversion"/>
  <hyperlinks>
    <hyperlink ref="D8" location="'02_Strom'!A1" display="Strom" xr:uid="{7E8E311D-C537-424E-804F-FA827B216866}"/>
    <hyperlink ref="D9" location="'03_Öl'!A1" display="Heizöl &amp; Erdölprodukte" xr:uid="{0B40E6EB-84ED-4CEB-89E0-35A21D742B82}"/>
    <hyperlink ref="D11" location="'05_Fernwärme'!A1" display="Fernwärme" xr:uid="{EDDDC39D-B13D-4BB1-BE89-7122D410520A}"/>
    <hyperlink ref="D10" location="'04_Biomasse'!A1" display="Biomasse" xr:uid="{743F84F3-2B13-4E57-863E-02AD26A88BB0}"/>
    <hyperlink ref="D15" location="A1_Inflation!A1" display="Faktoren Inflationsbereinigung" xr:uid="{CBC4CD4E-1451-41DF-9E09-A363E2F025A3}"/>
    <hyperlink ref="D12" location="'06_Wasserstoff'!A1" display="Wasserstoff" xr:uid="{4D977325-06CB-4860-B09A-095FEC6DA6AD}"/>
    <hyperlink ref="D7" location="'01_Gas'!A1" display="Gas" xr:uid="{D5BED307-6CDD-4F79-811B-1BC374F0033E}"/>
    <hyperlink ref="D5" location="'Dashboard '!A1" display="Dashboard" xr:uid="{A987F425-1C1F-440E-B553-C0E966717C60}"/>
    <hyperlink ref="D16" location="A2_Rohdaten!A1" display="Rohdaten" xr:uid="{0789DF91-FAC1-45C1-BC6F-5790436217FD}"/>
    <hyperlink ref="D13" location="'07_EU ETS 1'!A1" display="EU ETS 1" xr:uid="{2A06B790-8332-4D26-A059-A4B969E76B01}"/>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E9D75-3D0F-47E8-AF1D-A1B198923507}">
  <sheetPr>
    <tabColor rgb="FF2900ED"/>
  </sheetPr>
  <dimension ref="B1:V419"/>
  <sheetViews>
    <sheetView showGridLines="0" topLeftCell="A78" zoomScale="85" zoomScaleNormal="85" workbookViewId="0">
      <selection activeCell="H184" sqref="H184"/>
    </sheetView>
  </sheetViews>
  <sheetFormatPr baseColWidth="10" defaultColWidth="11.08203125" defaultRowHeight="14"/>
  <cols>
    <col min="1" max="1" width="4.08203125" style="2" customWidth="1"/>
    <col min="2" max="2" width="42.08203125" style="2" customWidth="1"/>
    <col min="3" max="3" width="23.08203125" style="2" customWidth="1"/>
    <col min="4" max="5" width="11.08203125" style="2"/>
    <col min="6" max="6" width="45.08203125" style="2" customWidth="1"/>
    <col min="7" max="7" width="26.08203125" style="2" customWidth="1"/>
    <col min="8" max="16384" width="11.08203125" style="2"/>
  </cols>
  <sheetData>
    <row r="1" spans="2:22" s="63" customFormat="1" ht="26">
      <c r="B1" s="64" t="s">
        <v>35</v>
      </c>
    </row>
    <row r="2" spans="2:22" ht="18">
      <c r="B2" s="16"/>
      <c r="S2" s="75"/>
    </row>
    <row r="4" spans="2:22">
      <c r="Q4" s="75"/>
    </row>
    <row r="7" spans="2:22">
      <c r="Q7" s="74"/>
    </row>
    <row r="8" spans="2:22">
      <c r="Q8" s="74"/>
    </row>
    <row r="9" spans="2:22">
      <c r="Q9" s="74"/>
    </row>
    <row r="10" spans="2:22">
      <c r="Q10" s="74"/>
    </row>
    <row r="11" spans="2:22">
      <c r="Q11" s="74"/>
    </row>
    <row r="12" spans="2:22">
      <c r="H12" s="15"/>
      <c r="Q12" s="74"/>
      <c r="T12" s="15"/>
      <c r="U12" s="15"/>
      <c r="V12" s="15"/>
    </row>
    <row r="13" spans="2:22">
      <c r="H13" s="15"/>
      <c r="Q13" s="74"/>
      <c r="T13" s="15"/>
      <c r="U13" s="15"/>
      <c r="V13" s="15"/>
    </row>
    <row r="14" spans="2:22">
      <c r="H14" s="15"/>
      <c r="Q14" s="74"/>
      <c r="T14" s="15"/>
      <c r="U14" s="15"/>
      <c r="V14" s="15"/>
    </row>
    <row r="15" spans="2:22">
      <c r="H15" s="15"/>
      <c r="Q15" s="74"/>
      <c r="T15" s="15"/>
      <c r="U15" s="15"/>
      <c r="V15" s="15"/>
    </row>
    <row r="16" spans="2:22">
      <c r="Q16" s="74"/>
    </row>
    <row r="17" spans="2:19">
      <c r="Q17" s="74"/>
    </row>
    <row r="19" spans="2:19">
      <c r="S19" s="74"/>
    </row>
    <row r="20" spans="2:19">
      <c r="S20" s="74"/>
    </row>
    <row r="21" spans="2:19">
      <c r="S21" s="74"/>
    </row>
    <row r="24" spans="2:19" customFormat="1"/>
    <row r="25" spans="2:19" customFormat="1"/>
    <row r="26" spans="2:19" s="63" customFormat="1" ht="26">
      <c r="B26" s="64" t="s">
        <v>36</v>
      </c>
    </row>
    <row r="27" spans="2:19" customFormat="1"/>
    <row r="28" spans="2:19" customFormat="1"/>
    <row r="29" spans="2:19" customFormat="1"/>
    <row r="30" spans="2:19" customFormat="1"/>
    <row r="31" spans="2:19" customFormat="1">
      <c r="I31" s="73"/>
    </row>
    <row r="32" spans="2:19" customFormat="1">
      <c r="I32" s="73"/>
    </row>
    <row r="33" spans="16:16" customFormat="1"/>
    <row r="34" spans="16:16" customFormat="1"/>
    <row r="35" spans="16:16" customFormat="1"/>
    <row r="36" spans="16:16" customFormat="1">
      <c r="P36" s="2"/>
    </row>
    <row r="37" spans="16:16" customFormat="1"/>
    <row r="38" spans="16:16" customFormat="1"/>
    <row r="39" spans="16:16" customFormat="1"/>
    <row r="40" spans="16:16" customFormat="1"/>
    <row r="41" spans="16:16" customFormat="1"/>
    <row r="42" spans="16:16" customFormat="1"/>
    <row r="43" spans="16:16" customFormat="1"/>
    <row r="44" spans="16:16" customFormat="1"/>
    <row r="45" spans="16:16" customFormat="1"/>
    <row r="46" spans="16:16" customFormat="1"/>
    <row r="47" spans="16:16" customFormat="1"/>
    <row r="48" spans="16:16" customFormat="1"/>
    <row r="49" spans="2:10" customFormat="1"/>
    <row r="50" spans="2:10" customFormat="1"/>
    <row r="51" spans="2:10" customFormat="1"/>
    <row r="52" spans="2:10" customFormat="1"/>
    <row r="53" spans="2:10" s="63" customFormat="1" ht="26">
      <c r="B53" s="64" t="s">
        <v>37</v>
      </c>
    </row>
    <row r="54" spans="2:10" customFormat="1"/>
    <row r="55" spans="2:10" customFormat="1"/>
    <row r="56" spans="2:10" customFormat="1"/>
    <row r="57" spans="2:10" customFormat="1"/>
    <row r="58" spans="2:10" customFormat="1">
      <c r="I58" s="73"/>
      <c r="J58" s="2"/>
    </row>
    <row r="59" spans="2:10" customFormat="1">
      <c r="I59" s="73"/>
    </row>
    <row r="60" spans="2:10" customFormat="1"/>
    <row r="61" spans="2:10" customFormat="1">
      <c r="I61" s="73"/>
    </row>
    <row r="62" spans="2:10" customFormat="1"/>
    <row r="63" spans="2:10" customFormat="1"/>
    <row r="64" spans="2:10" customFormat="1"/>
    <row r="65" spans="2:10" customFormat="1"/>
    <row r="66" spans="2:10" customFormat="1"/>
    <row r="67" spans="2:10" customFormat="1"/>
    <row r="68" spans="2:10" customFormat="1"/>
    <row r="69" spans="2:10" customFormat="1"/>
    <row r="70" spans="2:10" customFormat="1"/>
    <row r="71" spans="2:10" customFormat="1"/>
    <row r="72" spans="2:10" customFormat="1"/>
    <row r="73" spans="2:10" customFormat="1">
      <c r="J73" s="2"/>
    </row>
    <row r="74" spans="2:10" customFormat="1"/>
    <row r="75" spans="2:10" customFormat="1"/>
    <row r="76" spans="2:10" customFormat="1"/>
    <row r="77" spans="2:10" customFormat="1"/>
    <row r="78" spans="2:10" customFormat="1"/>
    <row r="79" spans="2:10" customFormat="1"/>
    <row r="80" spans="2:10" s="63" customFormat="1" ht="26">
      <c r="B80" s="64" t="s">
        <v>38</v>
      </c>
    </row>
    <row r="81" spans="9:9" customFormat="1"/>
    <row r="82" spans="9:9" customFormat="1"/>
    <row r="83" spans="9:9" customFormat="1"/>
    <row r="84" spans="9:9" customFormat="1"/>
    <row r="85" spans="9:9" customFormat="1">
      <c r="I85" s="73"/>
    </row>
    <row r="86" spans="9:9" customFormat="1"/>
    <row r="87" spans="9:9" customFormat="1"/>
    <row r="88" spans="9:9" customFormat="1"/>
    <row r="89" spans="9:9" customFormat="1"/>
    <row r="90" spans="9:9" customFormat="1"/>
    <row r="91" spans="9:9" customFormat="1"/>
    <row r="92" spans="9:9" customFormat="1"/>
    <row r="93" spans="9:9" customFormat="1"/>
    <row r="94" spans="9:9" customFormat="1"/>
    <row r="95" spans="9:9" customFormat="1"/>
    <row r="96" spans="9:9" customFormat="1"/>
    <row r="97" spans="2:2" customFormat="1"/>
    <row r="98" spans="2:2" customFormat="1"/>
    <row r="99" spans="2:2" customFormat="1"/>
    <row r="100" spans="2:2" customFormat="1"/>
    <row r="101" spans="2:2" customFormat="1"/>
    <row r="102" spans="2:2" customFormat="1"/>
    <row r="103" spans="2:2" customFormat="1"/>
    <row r="104" spans="2:2" customFormat="1"/>
    <row r="105" spans="2:2" customFormat="1"/>
    <row r="106" spans="2:2" customFormat="1" ht="13.5" customHeight="1"/>
    <row r="107" spans="2:2" s="63" customFormat="1" ht="26">
      <c r="B107" s="64" t="s">
        <v>39</v>
      </c>
    </row>
    <row r="108" spans="2:2" customFormat="1"/>
    <row r="109" spans="2:2" customFormat="1"/>
    <row r="110" spans="2:2" customFormat="1"/>
    <row r="111" spans="2:2" customFormat="1"/>
    <row r="112" spans="2: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spans="2:2" customFormat="1"/>
    <row r="130" spans="2:2" customFormat="1"/>
    <row r="131" spans="2:2" customFormat="1"/>
    <row r="132" spans="2:2" customFormat="1"/>
    <row r="133" spans="2:2" customFormat="1"/>
    <row r="134" spans="2:2" s="63" customFormat="1" ht="26">
      <c r="B134" s="64" t="s">
        <v>40</v>
      </c>
    </row>
    <row r="135" spans="2:2" customFormat="1"/>
    <row r="136" spans="2:2" customFormat="1"/>
    <row r="137" spans="2:2" customFormat="1"/>
    <row r="138" spans="2:2" customFormat="1"/>
    <row r="139" spans="2:2" customFormat="1"/>
    <row r="140" spans="2:2" customFormat="1"/>
    <row r="141" spans="2:2" customFormat="1"/>
    <row r="142" spans="2:2" customFormat="1"/>
    <row r="143" spans="2:2" customFormat="1"/>
    <row r="144" spans="2:2"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spans="2:2" s="63" customFormat="1" ht="26">
      <c r="B161" s="64" t="s">
        <v>41</v>
      </c>
    </row>
    <row r="162" spans="2:2" customFormat="1"/>
    <row r="163" spans="2:2" customFormat="1"/>
    <row r="164" spans="2:2" customFormat="1"/>
    <row r="165" spans="2:2" customFormat="1"/>
    <row r="166" spans="2:2" customFormat="1"/>
    <row r="167" spans="2:2" customFormat="1"/>
    <row r="168" spans="2:2" customFormat="1"/>
    <row r="169" spans="2:2" customFormat="1"/>
    <row r="170" spans="2:2" customFormat="1"/>
    <row r="171" spans="2:2" customFormat="1"/>
    <row r="172" spans="2:2" customFormat="1"/>
    <row r="173" spans="2:2" customFormat="1"/>
    <row r="174" spans="2:2" customFormat="1"/>
    <row r="175" spans="2:2" customFormat="1"/>
    <row r="176" spans="2:2" customFormat="1"/>
    <row r="177" spans="6:6" customFormat="1"/>
    <row r="178" spans="6:6" customFormat="1">
      <c r="F178" s="83"/>
    </row>
    <row r="179" spans="6:6" customFormat="1"/>
    <row r="180" spans="6:6" customFormat="1"/>
    <row r="181" spans="6:6" customFormat="1"/>
    <row r="182" spans="6:6" customFormat="1"/>
    <row r="183" spans="6:6" customFormat="1"/>
    <row r="184" spans="6:6" customFormat="1"/>
    <row r="185" spans="6:6" customFormat="1"/>
    <row r="186" spans="6:6" customFormat="1"/>
    <row r="187" spans="6:6" customFormat="1"/>
    <row r="188" spans="6:6" customFormat="1"/>
    <row r="189" spans="6:6" customFormat="1"/>
    <row r="190" spans="6:6" customFormat="1"/>
    <row r="191" spans="6:6" customFormat="1"/>
    <row r="192" spans="6:6"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sheetData>
  <phoneticPr fontId="7" type="noConversion"/>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5E8F6-B85E-4BC6-9C11-29DE608546D7}">
  <sheetPr>
    <tabColor rgb="FFEC6500"/>
  </sheetPr>
  <dimension ref="A1:AE55"/>
  <sheetViews>
    <sheetView zoomScale="70" zoomScaleNormal="70" workbookViewId="0">
      <selection activeCell="I40" sqref="I40"/>
    </sheetView>
  </sheetViews>
  <sheetFormatPr baseColWidth="10" defaultColWidth="11.08203125" defaultRowHeight="14"/>
  <cols>
    <col min="1" max="1" width="34.83203125" style="7" customWidth="1"/>
    <col min="2" max="2" width="37.83203125" customWidth="1"/>
    <col min="3" max="3" width="17.83203125" customWidth="1"/>
    <col min="4" max="30" width="11.33203125" customWidth="1"/>
  </cols>
  <sheetData>
    <row r="1" spans="1:31" s="1" customFormat="1">
      <c r="A1" s="23" t="s">
        <v>42</v>
      </c>
    </row>
    <row r="2" spans="1:31" s="1" customFormat="1" ht="15" customHeight="1">
      <c r="A2" s="6"/>
    </row>
    <row r="3" spans="1:31">
      <c r="A3" s="12"/>
      <c r="B3" s="3"/>
      <c r="C3" s="3"/>
    </row>
    <row r="4" spans="1:31" ht="28.5">
      <c r="A4" s="155" t="s">
        <v>43</v>
      </c>
      <c r="B4" s="156"/>
      <c r="C4" s="156"/>
      <c r="D4" s="156"/>
    </row>
    <row r="5" spans="1:31" ht="18.5">
      <c r="A5" s="32" t="s">
        <v>44</v>
      </c>
      <c r="B5" s="33"/>
      <c r="C5" s="33" t="s">
        <v>45</v>
      </c>
      <c r="D5" s="33">
        <v>2025</v>
      </c>
      <c r="E5" s="33">
        <v>2026</v>
      </c>
      <c r="F5" s="33">
        <v>2027</v>
      </c>
      <c r="G5" s="34">
        <v>2028</v>
      </c>
      <c r="H5" s="32">
        <v>2029</v>
      </c>
      <c r="I5" s="33">
        <v>2030</v>
      </c>
      <c r="J5" s="33">
        <v>2031</v>
      </c>
      <c r="K5" s="33">
        <v>2032</v>
      </c>
      <c r="L5" s="33">
        <v>2033</v>
      </c>
      <c r="M5" s="33">
        <v>2034</v>
      </c>
      <c r="N5" s="33">
        <v>2035</v>
      </c>
      <c r="O5" s="33">
        <v>2036</v>
      </c>
      <c r="P5" s="34">
        <v>2037</v>
      </c>
      <c r="Q5" s="32">
        <v>2038</v>
      </c>
      <c r="R5" s="33">
        <v>2039</v>
      </c>
      <c r="S5" s="33">
        <v>2040</v>
      </c>
      <c r="T5" s="33">
        <v>2041</v>
      </c>
      <c r="U5" s="33">
        <v>2042</v>
      </c>
      <c r="V5" s="33">
        <v>2043</v>
      </c>
      <c r="W5" s="33">
        <v>2044</v>
      </c>
      <c r="X5" s="34">
        <v>2045</v>
      </c>
      <c r="Y5" s="32">
        <v>2046</v>
      </c>
      <c r="Z5" s="33">
        <v>2047</v>
      </c>
      <c r="AA5" s="33">
        <v>2048</v>
      </c>
      <c r="AB5" s="33">
        <v>2049</v>
      </c>
      <c r="AC5" s="33">
        <v>2050</v>
      </c>
      <c r="AD5" s="33" t="s">
        <v>46</v>
      </c>
    </row>
    <row r="6" spans="1:31" s="14" customFormat="1" ht="18.5">
      <c r="A6" s="157" t="s">
        <v>47</v>
      </c>
      <c r="B6" s="49" t="s">
        <v>48</v>
      </c>
      <c r="C6" s="59" t="s">
        <v>49</v>
      </c>
      <c r="D6" s="115">
        <f>A2_Rohdaten!E4*A1_HVPI!$D$16</f>
        <v>126.27994989262704</v>
      </c>
      <c r="E6" s="99">
        <f>A2_Rohdaten!F4*A1_HVPI!$D$16</f>
        <v>118.45513958482461</v>
      </c>
      <c r="F6" s="99">
        <f>A2_Rohdaten!G4*A1_HVPI!$D$16</f>
        <v>118.6892984967788</v>
      </c>
      <c r="G6" s="99">
        <f>A2_Rohdaten!H4*A1_HVPI!$D$16</f>
        <v>118.1721975662133</v>
      </c>
      <c r="H6" s="99">
        <f>A2_Rohdaten!I4*A1_HVPI!$D$16</f>
        <v>117.87949892627056</v>
      </c>
      <c r="I6" s="99">
        <f>A2_Rohdaten!J4*A1_HVPI!$D$16</f>
        <v>117.34288475304221</v>
      </c>
      <c r="J6" s="99">
        <f>A2_Rohdaten!K4*A1_HVPI!$D$16</f>
        <v>118.70881173944164</v>
      </c>
      <c r="K6" s="99">
        <f>A2_Rohdaten!L4*A1_HVPI!$D$16</f>
        <v>121.41139584824623</v>
      </c>
      <c r="L6" s="99">
        <f>A2_Rohdaten!M4*A1_HVPI!$D$16</f>
        <v>124.50424481030778</v>
      </c>
      <c r="M6" s="99">
        <f>A2_Rohdaten!N4*A1_HVPI!$D$16</f>
        <v>127.50928418038653</v>
      </c>
      <c r="N6" s="99">
        <f>A2_Rohdaten!O4*A1_HVPI!$D$16</f>
        <v>130.45578382247672</v>
      </c>
      <c r="O6" s="99">
        <f>A2_Rohdaten!P4*A1_HVPI!$D$16</f>
        <v>133.32423049391554</v>
      </c>
      <c r="P6" s="99">
        <f>A2_Rohdaten!Q4*A1_HVPI!$D$16</f>
        <v>136.13413743736578</v>
      </c>
      <c r="Q6" s="99">
        <f>A2_Rohdaten!R4*A1_HVPI!$D$16</f>
        <v>138.87574803149604</v>
      </c>
      <c r="R6" s="99">
        <f>A2_Rohdaten!S4*A1_HVPI!$D$16</f>
        <v>141.5685755189692</v>
      </c>
      <c r="S6" s="99">
        <f>A2_Rohdaten!T4*A1_HVPI!$D$16</f>
        <v>144.19310665712237</v>
      </c>
      <c r="T6" s="99">
        <f>A2_Rohdaten!U4*A1_HVPI!$D$16</f>
        <v>148.4274803149606</v>
      </c>
      <c r="U6" s="99">
        <f>A2_Rohdaten!V4*A1_HVPI!$D$16</f>
        <v>152.72039370078738</v>
      </c>
      <c r="V6" s="99">
        <f>A2_Rohdaten!W4*A1_HVPI!$D$16</f>
        <v>156.99379384395129</v>
      </c>
      <c r="W6" s="99">
        <f>A2_Rohdaten!X4*A1_HVPI!$D$16</f>
        <v>161.21841088045812</v>
      </c>
      <c r="X6" s="99">
        <f>A2_Rohdaten!Y4*A1_HVPI!$D$16</f>
        <v>165.39424481030778</v>
      </c>
      <c r="Y6" s="99">
        <f>A2_Rohdaten!Z4*A1_HVPI!$D$16</f>
        <v>168.08707229778094</v>
      </c>
      <c r="Z6" s="99">
        <f>A2_Rohdaten!AA4*A1_HVPI!$D$16</f>
        <v>170.72136005726554</v>
      </c>
      <c r="AA6" s="99">
        <f>A2_Rohdaten!AB4*A1_HVPI!$D$16</f>
        <v>173.31662133142444</v>
      </c>
      <c r="AB6" s="99">
        <f>A2_Rohdaten!AC4*A1_HVPI!$D$16</f>
        <v>175.85334287759483</v>
      </c>
      <c r="AC6" s="100">
        <f>A2_Rohdaten!AD4*A1_HVPI!$D$16</f>
        <v>178.3510379384395</v>
      </c>
      <c r="AD6" s="100" t="str">
        <f>""</f>
        <v/>
      </c>
      <c r="AE6" s="13"/>
    </row>
    <row r="7" spans="1:31" ht="19.5" thickTop="1" thickBot="1">
      <c r="A7" s="158"/>
      <c r="B7" s="35" t="s">
        <v>50</v>
      </c>
      <c r="C7" s="59" t="s">
        <v>49</v>
      </c>
      <c r="D7" s="111">
        <f>A2_Rohdaten!E5*A1_HVPI!$D$16</f>
        <v>59.925168217609155</v>
      </c>
      <c r="E7" s="97">
        <f>A2_Rohdaten!F5*A1_HVPI!$D$16</f>
        <v>52.968697208303503</v>
      </c>
      <c r="F7" s="97">
        <f>A2_Rohdaten!G5*A1_HVPI!$D$16</f>
        <v>48.978239083750893</v>
      </c>
      <c r="G7" s="97">
        <f>A2_Rohdaten!H5*A1_HVPI!$D$16</f>
        <v>44.470680028632778</v>
      </c>
      <c r="H7" s="97">
        <f>A2_Rohdaten!I5*A1_HVPI!$D$16</f>
        <v>40.255819613457405</v>
      </c>
      <c r="I7" s="97">
        <f>A2_Rohdaten!J5*A1_HVPI!$D$16</f>
        <v>35.884853256979241</v>
      </c>
      <c r="J7" s="97">
        <f>A2_Rohdaten!K5*A1_HVPI!$D$16</f>
        <v>33.982312097351461</v>
      </c>
      <c r="K7" s="97">
        <f>A2_Rohdaten!L5*A1_HVPI!$D$16</f>
        <v>33.250565497494627</v>
      </c>
      <c r="L7" s="97">
        <f>A2_Rohdaten!M5*A1_HVPI!$D$16</f>
        <v>32.909083750894766</v>
      </c>
      <c r="M7" s="97">
        <f>A2_Rohdaten!N5*A1_HVPI!$D$16</f>
        <v>32.567602004294919</v>
      </c>
      <c r="N7" s="97">
        <f>A2_Rohdaten!O5*A1_HVPI!$D$16</f>
        <v>32.235876879026478</v>
      </c>
      <c r="O7" s="97">
        <f>A2_Rohdaten!P5*A1_HVPI!$D$16</f>
        <v>31.894395132426624</v>
      </c>
      <c r="P7" s="97">
        <f>A2_Rohdaten!Q5*A1_HVPI!$D$16</f>
        <v>31.55291338582677</v>
      </c>
      <c r="Q7" s="97">
        <f>A2_Rohdaten!R5*A1_HVPI!$D$16</f>
        <v>31.211431639226909</v>
      </c>
      <c r="R7" s="97">
        <f>A2_Rohdaten!S5*A1_HVPI!$D$16</f>
        <v>30.879706513958478</v>
      </c>
      <c r="S7" s="97">
        <f>A2_Rohdaten!T5*A1_HVPI!$D$16</f>
        <v>30.538224767358624</v>
      </c>
      <c r="T7" s="97">
        <f>A2_Rohdaten!U5*A1_HVPI!$D$16</f>
        <v>30.38211882605583</v>
      </c>
      <c r="U7" s="97">
        <f>A2_Rohdaten!V5*A1_HVPI!$D$16</f>
        <v>30.323579098067281</v>
      </c>
      <c r="V7" s="97">
        <f>A2_Rohdaten!W5*A1_HVPI!$D$16</f>
        <v>30.294309234073012</v>
      </c>
      <c r="W7" s="97">
        <f>A2_Rohdaten!X5*A1_HVPI!$D$16</f>
        <v>30.255282748747312</v>
      </c>
      <c r="X7" s="97">
        <f>A2_Rohdaten!Y5*A1_HVPI!$D$16</f>
        <v>30.22601288475304</v>
      </c>
      <c r="Y7" s="97">
        <f>A2_Rohdaten!Z5*A1_HVPI!$D$16</f>
        <v>30.196743020758763</v>
      </c>
      <c r="Z7" s="97">
        <f>A2_Rohdaten!AA5*A1_HVPI!$D$16</f>
        <v>30.167473156764494</v>
      </c>
      <c r="AA7" s="97">
        <f>A2_Rohdaten!AB5*A1_HVPI!$D$16</f>
        <v>30.128446671438791</v>
      </c>
      <c r="AB7" s="97">
        <f>A2_Rohdaten!AC5*A1_HVPI!$D$16</f>
        <v>30.099176807444522</v>
      </c>
      <c r="AC7" s="101">
        <f>A2_Rohdaten!AD5*A1_HVPI!$D$16</f>
        <v>30.069906943450246</v>
      </c>
      <c r="AD7" s="101"/>
    </row>
    <row r="8" spans="1:31" ht="19.5" thickTop="1" thickBot="1">
      <c r="A8" s="158"/>
      <c r="B8" s="35" t="s">
        <v>51</v>
      </c>
      <c r="C8" s="59" t="s">
        <v>49</v>
      </c>
      <c r="D8" s="111">
        <f>A2_Rohdaten!E6*A1_HVPI!$D$16</f>
        <v>10.420071581961345</v>
      </c>
      <c r="E8" s="97">
        <f>A2_Rohdaten!F6*A1_HVPI!$D$16</f>
        <v>11.961617752326411</v>
      </c>
      <c r="F8" s="97">
        <f>A2_Rohdaten!G6*A1_HVPI!$D$16</f>
        <v>14.293450250536864</v>
      </c>
      <c r="G8" s="97">
        <f>A2_Rohdaten!H6*A1_HVPI!$D$16</f>
        <v>16.498446671438796</v>
      </c>
      <c r="H8" s="97">
        <f>A2_Rohdaten!I6*A1_HVPI!$D$16</f>
        <v>18.596120257695059</v>
      </c>
      <c r="I8" s="97">
        <f>A2_Rohdaten!J6*A1_HVPI!$D$16</f>
        <v>20.615740873299924</v>
      </c>
      <c r="J8" s="97">
        <f>A2_Rohdaten!K6*A1_HVPI!$D$16</f>
        <v>22.576821760916246</v>
      </c>
      <c r="K8" s="97">
        <f>A2_Rohdaten!L6*A1_HVPI!$D$16</f>
        <v>24.469606299212593</v>
      </c>
      <c r="L8" s="97">
        <f>A2_Rohdaten!M6*A1_HVPI!$D$16</f>
        <v>26.294094488188971</v>
      </c>
      <c r="M8" s="97">
        <f>A2_Rohdaten!N6*A1_HVPI!$D$16</f>
        <v>28.040529706513954</v>
      </c>
      <c r="N8" s="97">
        <f>A2_Rohdaten!O6*A1_HVPI!$D$16</f>
        <v>29.738181818181815</v>
      </c>
      <c r="O8" s="97">
        <f>A2_Rohdaten!P6*A1_HVPI!$D$16</f>
        <v>31.35778095919828</v>
      </c>
      <c r="P8" s="97">
        <f>A2_Rohdaten!Q6*A1_HVPI!$D$16</f>
        <v>32.928596993557619</v>
      </c>
      <c r="Q8" s="97">
        <f>A2_Rohdaten!R6*A1_HVPI!$D$16</f>
        <v>34.450629921259839</v>
      </c>
      <c r="R8" s="97">
        <f>A2_Rohdaten!S6*A1_HVPI!$D$16</f>
        <v>35.914123120973514</v>
      </c>
      <c r="S8" s="97">
        <f>A2_Rohdaten!T6*A1_HVPI!$D$16</f>
        <v>37.319076592698636</v>
      </c>
      <c r="T8" s="97">
        <f>A2_Rohdaten!U6*A1_HVPI!$D$16</f>
        <v>38.685003579098058</v>
      </c>
      <c r="U8" s="97">
        <f>A2_Rohdaten!V6*A1_HVPI!$D$16</f>
        <v>40.002147458840369</v>
      </c>
      <c r="V8" s="97">
        <f>A2_Rohdaten!W6*A1_HVPI!$D$16</f>
        <v>41.270508231925547</v>
      </c>
      <c r="W8" s="97">
        <f>A2_Rohdaten!X6*A1_HVPI!$D$16</f>
        <v>42.499842519685039</v>
      </c>
      <c r="X8" s="97">
        <f>A2_Rohdaten!Y6*A1_HVPI!$D$16</f>
        <v>43.680393700787398</v>
      </c>
      <c r="Y8" s="97">
        <f>A2_Rohdaten!Z6*A1_HVPI!$D$16</f>
        <v>44.821918396564058</v>
      </c>
      <c r="Z8" s="97">
        <f>A2_Rohdaten!AA6*A1_HVPI!$D$16</f>
        <v>45.924416607015026</v>
      </c>
      <c r="AA8" s="97">
        <f>A2_Rohdaten!AB6*A1_HVPI!$D$16</f>
        <v>46.978131710808867</v>
      </c>
      <c r="AB8" s="97">
        <f>A2_Rohdaten!AC6*A1_HVPI!$D$16</f>
        <v>47.992820329277016</v>
      </c>
      <c r="AC8" s="101">
        <f>A2_Rohdaten!AD6*A1_HVPI!$D$16</f>
        <v>48.968482462419459</v>
      </c>
      <c r="AD8" s="101"/>
    </row>
    <row r="9" spans="1:31" ht="19.5" thickTop="1" thickBot="1">
      <c r="A9" s="158"/>
      <c r="B9" s="35" t="s">
        <v>52</v>
      </c>
      <c r="C9" s="59" t="s">
        <v>49</v>
      </c>
      <c r="D9" s="111">
        <f>A2_Rohdaten!E7*A1_HVPI!$D$16</f>
        <v>9.5614889047959917</v>
      </c>
      <c r="E9" s="97">
        <f>A2_Rohdaten!F7*A1_HVPI!$D$16</f>
        <v>6.3905869720830344</v>
      </c>
      <c r="F9" s="97">
        <f>A2_Rohdaten!G7*A1_HVPI!$D$16</f>
        <v>6.2247244094488181</v>
      </c>
      <c r="G9" s="97">
        <f>A2_Rohdaten!H7*A1_HVPI!$D$16</f>
        <v>6.0783750894774515</v>
      </c>
      <c r="H9" s="97">
        <f>A2_Rohdaten!I7*A1_HVPI!$D$16</f>
        <v>5.9320257695060841</v>
      </c>
      <c r="I9" s="97">
        <f>A2_Rohdaten!J7*A1_HVPI!$D$16</f>
        <v>5.8149463135289903</v>
      </c>
      <c r="J9" s="97">
        <f>A2_Rohdaten!K7*A1_HVPI!$D$16</f>
        <v>5.6978668575518965</v>
      </c>
      <c r="K9" s="97">
        <f>A2_Rohdaten!L7*A1_HVPI!$D$16</f>
        <v>5.6003006442376515</v>
      </c>
      <c r="L9" s="97">
        <f>A2_Rohdaten!M7*A1_HVPI!$D$16</f>
        <v>5.5027344309234065</v>
      </c>
      <c r="M9" s="97">
        <f>A2_Rohdaten!N7*A1_HVPI!$D$16</f>
        <v>5.4051682176091616</v>
      </c>
      <c r="N9" s="97">
        <f>A2_Rohdaten!O7*A1_HVPI!$D$16</f>
        <v>5.3173586256263414</v>
      </c>
      <c r="O9" s="97">
        <f>A2_Rohdaten!P7*A1_HVPI!$D$16</f>
        <v>5.2393056549749462</v>
      </c>
      <c r="P9" s="97">
        <f>A2_Rohdaten!Q7*A1_HVPI!$D$16</f>
        <v>5.151496062992126</v>
      </c>
      <c r="Q9" s="97">
        <f>A2_Rohdaten!R7*A1_HVPI!$D$16</f>
        <v>5.0734430923407299</v>
      </c>
      <c r="R9" s="97">
        <f>A2_Rohdaten!S7*A1_HVPI!$D$16</f>
        <v>5.0051467430207577</v>
      </c>
      <c r="S9" s="97">
        <f>A2_Rohdaten!T7*A1_HVPI!$D$16</f>
        <v>4.9270937723693624</v>
      </c>
      <c r="T9" s="97">
        <f>A2_Rohdaten!U7*A1_HVPI!$D$16</f>
        <v>4.8587974230493911</v>
      </c>
      <c r="U9" s="97">
        <f>A2_Rohdaten!V7*A1_HVPI!$D$16</f>
        <v>4.7905010737294198</v>
      </c>
      <c r="V9" s="97">
        <f>A2_Rohdaten!W7*A1_HVPI!$D$16</f>
        <v>4.7222047244094485</v>
      </c>
      <c r="W9" s="97">
        <f>A2_Rohdaten!X7*A1_HVPI!$D$16</f>
        <v>4.663664996420902</v>
      </c>
      <c r="X9" s="97">
        <f>A2_Rohdaten!Y7*A1_HVPI!$D$16</f>
        <v>4.5953686471009298</v>
      </c>
      <c r="Y9" s="97">
        <f>A2_Rohdaten!Z7*A1_HVPI!$D$16</f>
        <v>4.5368289191123834</v>
      </c>
      <c r="Z9" s="97">
        <f>A2_Rohdaten!AA7*A1_HVPI!$D$16</f>
        <v>4.4782891911238361</v>
      </c>
      <c r="AA9" s="97">
        <f>A2_Rohdaten!AB7*A1_HVPI!$D$16</f>
        <v>4.4197494631352896</v>
      </c>
      <c r="AB9" s="97">
        <f>A2_Rohdaten!AC7*A1_HVPI!$D$16</f>
        <v>4.3612097351467423</v>
      </c>
      <c r="AC9" s="101">
        <f>A2_Rohdaten!AD7*A1_HVPI!$D$16</f>
        <v>4.3124266284896198</v>
      </c>
      <c r="AD9" s="101"/>
    </row>
    <row r="10" spans="1:31" ht="19.5" thickTop="1" thickBot="1">
      <c r="A10" s="158"/>
      <c r="B10" s="35" t="s">
        <v>53</v>
      </c>
      <c r="C10" s="59" t="s">
        <v>49</v>
      </c>
      <c r="D10" s="111">
        <f>A2_Rohdaten!E8*A1_HVPI!$D$16</f>
        <v>26.206284896206153</v>
      </c>
      <c r="E10" s="97">
        <f>A2_Rohdaten!F8*A1_HVPI!$D$16</f>
        <v>28.225905511811021</v>
      </c>
      <c r="F10" s="97">
        <f>A2_Rohdaten!G8*A1_HVPI!$D$16</f>
        <v>30.245526127415886</v>
      </c>
      <c r="G10" s="97">
        <f>A2_Rohdaten!H8*A1_HVPI!$D$16</f>
        <v>32.255390121689331</v>
      </c>
      <c r="H10" s="97">
        <f>A2_Rohdaten!I8*A1_HVPI!$D$16</f>
        <v>34.275010737294203</v>
      </c>
      <c r="I10" s="97">
        <f>A2_Rohdaten!J8*A1_HVPI!$D$16</f>
        <v>36.294631352899067</v>
      </c>
      <c r="J10" s="97">
        <f>A2_Rohdaten!K8*A1_HVPI!$D$16</f>
        <v>37.504452397995699</v>
      </c>
      <c r="K10" s="97">
        <f>A2_Rohdaten!L8*A1_HVPI!$D$16</f>
        <v>38.714273443092338</v>
      </c>
      <c r="L10" s="97">
        <f>A2_Rohdaten!M8*A1_HVPI!$D$16</f>
        <v>39.92409448818897</v>
      </c>
      <c r="M10" s="97">
        <f>A2_Rohdaten!N8*A1_HVPI!$D$16</f>
        <v>41.124158911954183</v>
      </c>
      <c r="N10" s="97">
        <f>A2_Rohdaten!O8*A1_HVPI!$D$16</f>
        <v>42.333979957050822</v>
      </c>
      <c r="O10" s="97">
        <f>A2_Rohdaten!P8*A1_HVPI!$D$16</f>
        <v>43.543801002147454</v>
      </c>
      <c r="P10" s="97">
        <f>A2_Rohdaten!Q8*A1_HVPI!$D$16</f>
        <v>44.753622047244086</v>
      </c>
      <c r="Q10" s="97">
        <f>A2_Rohdaten!R8*A1_HVPI!$D$16</f>
        <v>45.963443092340725</v>
      </c>
      <c r="R10" s="97">
        <f>A2_Rohdaten!S8*A1_HVPI!$D$16</f>
        <v>47.173264137437364</v>
      </c>
      <c r="S10" s="97">
        <f>A2_Rohdaten!T8*A1_HVPI!$D$16</f>
        <v>48.383085182533996</v>
      </c>
      <c r="T10" s="97">
        <f>A2_Rohdaten!U8*A1_HVPI!$D$16</f>
        <v>50.802727272727267</v>
      </c>
      <c r="U10" s="97">
        <f>A2_Rohdaten!V8*A1_HVPI!$D$16</f>
        <v>53.222369362920531</v>
      </c>
      <c r="V10" s="97">
        <f>A2_Rohdaten!W8*A1_HVPI!$D$16</f>
        <v>55.64201145311381</v>
      </c>
      <c r="W10" s="97">
        <f>A2_Rohdaten!X8*A1_HVPI!$D$16</f>
        <v>58.061653543307081</v>
      </c>
      <c r="X10" s="97">
        <f>A2_Rohdaten!Y8*A1_HVPI!$D$16</f>
        <v>60.481295633500352</v>
      </c>
      <c r="Y10" s="97">
        <f>A2_Rohdaten!Z8*A1_HVPI!$D$16</f>
        <v>61.691116678596984</v>
      </c>
      <c r="Z10" s="97">
        <f>A2_Rohdaten!AA8*A1_HVPI!$D$16</f>
        <v>62.900937723693623</v>
      </c>
      <c r="AA10" s="97">
        <f>A2_Rohdaten!AB8*A1_HVPI!$D$16</f>
        <v>64.110758768790248</v>
      </c>
      <c r="AB10" s="97">
        <f>A2_Rohdaten!AC8*A1_HVPI!$D$16</f>
        <v>65.320579813886894</v>
      </c>
      <c r="AC10" s="101">
        <f>A2_Rohdaten!AD8*A1_HVPI!$D$16</f>
        <v>66.530400858983526</v>
      </c>
      <c r="AD10" s="101" t="str">
        <f>""</f>
        <v/>
      </c>
    </row>
    <row r="11" spans="1:31" ht="19.5" thickTop="1" thickBot="1">
      <c r="A11" s="158"/>
      <c r="B11" s="40" t="s">
        <v>54</v>
      </c>
      <c r="C11" s="59" t="s">
        <v>49</v>
      </c>
      <c r="D11" s="116">
        <f>A2_Rohdaten!E9*A1_HVPI!$D$16</f>
        <v>20.157179670722975</v>
      </c>
      <c r="E11" s="98">
        <f>A2_Rohdaten!F9*A1_HVPI!$D$16</f>
        <v>18.918088761632067</v>
      </c>
      <c r="F11" s="98">
        <f>A2_Rohdaten!G9*A1_HVPI!$D$16</f>
        <v>18.947358625626343</v>
      </c>
      <c r="G11" s="98">
        <f>A2_Rohdaten!H9*A1_HVPI!$D$16</f>
        <v>18.869305654974944</v>
      </c>
      <c r="H11" s="98">
        <f>A2_Rohdaten!I9*A1_HVPI!$D$16</f>
        <v>18.820522548317822</v>
      </c>
      <c r="I11" s="98">
        <f>A2_Rohdaten!J9*A1_HVPI!$D$16</f>
        <v>18.732712956335</v>
      </c>
      <c r="J11" s="98">
        <f>A2_Rohdaten!K9*A1_HVPI!$D$16</f>
        <v>18.957115246957763</v>
      </c>
      <c r="K11" s="98">
        <f>A2_Rohdaten!L9*A1_HVPI!$D$16</f>
        <v>19.386406585540442</v>
      </c>
      <c r="L11" s="98">
        <f>A2_Rohdaten!M9*A1_HVPI!$D$16</f>
        <v>19.874237652111667</v>
      </c>
      <c r="M11" s="98">
        <f>A2_Rohdaten!N9*A1_HVPI!$D$16</f>
        <v>20.362068718682892</v>
      </c>
      <c r="N11" s="98">
        <f>A2_Rohdaten!O9*A1_HVPI!$D$16</f>
        <v>20.830386542591267</v>
      </c>
      <c r="O11" s="98">
        <f>A2_Rohdaten!P9*A1_HVPI!$D$16</f>
        <v>21.288947745168215</v>
      </c>
      <c r="P11" s="98">
        <f>A2_Rohdaten!Q9*A1_HVPI!$D$16</f>
        <v>21.737752326413741</v>
      </c>
      <c r="Q11" s="98">
        <f>A2_Rohdaten!R9*A1_HVPI!$D$16</f>
        <v>22.176800286327843</v>
      </c>
      <c r="R11" s="98">
        <f>A2_Rohdaten!S9*A1_HVPI!$D$16</f>
        <v>22.606091624910523</v>
      </c>
      <c r="S11" s="98">
        <f>A2_Rohdaten!T9*A1_HVPI!$D$16</f>
        <v>23.025626342161775</v>
      </c>
      <c r="T11" s="98">
        <f>A2_Rohdaten!U9*A1_HVPI!$D$16</f>
        <v>23.69883321403006</v>
      </c>
      <c r="U11" s="98">
        <f>A2_Rohdaten!V9*A1_HVPI!$D$16</f>
        <v>24.381796707229775</v>
      </c>
      <c r="V11" s="98">
        <f>A2_Rohdaten!W9*A1_HVPI!$D$16</f>
        <v>25.06476020042949</v>
      </c>
      <c r="W11" s="98">
        <f>A2_Rohdaten!X9*A1_HVPI!$D$16</f>
        <v>25.737967072297778</v>
      </c>
      <c r="X11" s="98">
        <f>A2_Rohdaten!Y9*A1_HVPI!$D$16</f>
        <v>26.411173944166066</v>
      </c>
      <c r="Y11" s="98">
        <f>A2_Rohdaten!Z9*A1_HVPI!$D$16</f>
        <v>26.840465282748745</v>
      </c>
      <c r="Z11" s="98">
        <f>A2_Rohdaten!AA9*A1_HVPI!$D$16</f>
        <v>27.259999999999998</v>
      </c>
      <c r="AA11" s="98">
        <f>A2_Rohdaten!AB9*A1_HVPI!$D$16</f>
        <v>27.669778095919824</v>
      </c>
      <c r="AB11" s="98">
        <f>A2_Rohdaten!AC9*A1_HVPI!$D$16</f>
        <v>28.079556191839654</v>
      </c>
      <c r="AC11" s="117">
        <f>A2_Rohdaten!AD9*A1_HVPI!$D$16</f>
        <v>28.479577666428057</v>
      </c>
      <c r="AD11" s="117" t="str">
        <f>""</f>
        <v/>
      </c>
    </row>
    <row r="12" spans="1:31" ht="19.5" thickTop="1" thickBot="1">
      <c r="A12" s="158"/>
      <c r="B12" s="49" t="s">
        <v>55</v>
      </c>
      <c r="C12" s="59" t="s">
        <v>49</v>
      </c>
      <c r="D12" s="103">
        <f>A2_Rohdaten!E4*A1_HVPI!$D$16</f>
        <v>126.27994989262704</v>
      </c>
      <c r="E12" s="103">
        <f>A2_Rohdaten!F4*A1_HVPI!$D$16</f>
        <v>118.45513958482461</v>
      </c>
      <c r="F12" s="103">
        <f>A2_Rohdaten!G4*A1_HVPI!$D$16</f>
        <v>118.6892984967788</v>
      </c>
      <c r="G12" s="103">
        <f>A2_Rohdaten!H4*A1_HVPI!$D$16</f>
        <v>118.1721975662133</v>
      </c>
      <c r="H12" s="103">
        <f>A2_Rohdaten!I4*A1_HVPI!$D$16</f>
        <v>117.87949892627056</v>
      </c>
      <c r="I12" s="103">
        <f>A2_Rohdaten!J4*A1_HVPI!$D$16</f>
        <v>117.34288475304221</v>
      </c>
      <c r="J12" s="103">
        <f>A2_Rohdaten!K4*A1_HVPI!$D$16</f>
        <v>118.70881173944164</v>
      </c>
      <c r="K12" s="103">
        <f>A2_Rohdaten!L4*A1_HVPI!$D$16</f>
        <v>121.41139584824623</v>
      </c>
      <c r="L12" s="103">
        <f>A2_Rohdaten!M4*A1_HVPI!$D$16</f>
        <v>124.50424481030778</v>
      </c>
      <c r="M12" s="103">
        <f>A2_Rohdaten!N4*A1_HVPI!$D$16</f>
        <v>127.50928418038653</v>
      </c>
      <c r="N12" s="103">
        <f>A2_Rohdaten!O4*A1_HVPI!$D$16</f>
        <v>130.45578382247672</v>
      </c>
      <c r="O12" s="103">
        <f>A2_Rohdaten!P4*A1_HVPI!$D$16</f>
        <v>133.32423049391554</v>
      </c>
      <c r="P12" s="103">
        <f>A2_Rohdaten!Q4*A1_HVPI!$D$16</f>
        <v>136.13413743736578</v>
      </c>
      <c r="Q12" s="103">
        <f>A2_Rohdaten!R4*A1_HVPI!$D$16</f>
        <v>138.87574803149604</v>
      </c>
      <c r="R12" s="103">
        <f>A2_Rohdaten!S4*A1_HVPI!$D$16</f>
        <v>141.5685755189692</v>
      </c>
      <c r="S12" s="103">
        <f>A2_Rohdaten!T4*A1_HVPI!$D$16</f>
        <v>144.19310665712237</v>
      </c>
      <c r="T12" s="103">
        <f>A2_Rohdaten!U4*A1_HVPI!$D$16</f>
        <v>148.4274803149606</v>
      </c>
      <c r="U12" s="103">
        <f>A2_Rohdaten!V4*A1_HVPI!$D$16</f>
        <v>152.72039370078738</v>
      </c>
      <c r="V12" s="103">
        <f>A2_Rohdaten!W4*A1_HVPI!$D$16</f>
        <v>156.99379384395129</v>
      </c>
      <c r="W12" s="103">
        <f>A2_Rohdaten!X4*A1_HVPI!$D$16</f>
        <v>161.21841088045812</v>
      </c>
      <c r="X12" s="103">
        <f>A2_Rohdaten!Y4*A1_HVPI!$D$16</f>
        <v>165.39424481030778</v>
      </c>
      <c r="Y12" s="103">
        <f>A2_Rohdaten!Z4*A1_HVPI!$D$16</f>
        <v>168.08707229778094</v>
      </c>
      <c r="Z12" s="103">
        <f>A2_Rohdaten!AA4*A1_HVPI!$D$16</f>
        <v>170.72136005726554</v>
      </c>
      <c r="AA12" s="103">
        <f>A2_Rohdaten!AB4*A1_HVPI!$D$16</f>
        <v>173.31662133142444</v>
      </c>
      <c r="AB12" s="103">
        <f>A2_Rohdaten!AC4*A1_HVPI!$D$16</f>
        <v>175.85334287759483</v>
      </c>
      <c r="AC12" s="118">
        <f>A2_Rohdaten!AD4*A1_HVPI!$D$16</f>
        <v>178.3510379384395</v>
      </c>
      <c r="AD12" s="118"/>
    </row>
    <row r="13" spans="1:31" ht="19.5" thickTop="1" thickBot="1">
      <c r="A13" s="158"/>
      <c r="B13" s="35" t="s">
        <v>56</v>
      </c>
      <c r="C13" s="59" t="s">
        <v>49</v>
      </c>
      <c r="D13" s="103">
        <f>A2_Rohdaten!E5*A1_HVPI!$D$16</f>
        <v>59.925168217609155</v>
      </c>
      <c r="E13" s="103">
        <f>A2_Rohdaten!F5*A1_HVPI!$D$16</f>
        <v>52.968697208303503</v>
      </c>
      <c r="F13" s="103">
        <f>A2_Rohdaten!G5*A1_HVPI!$D$16</f>
        <v>48.978239083750893</v>
      </c>
      <c r="G13" s="103">
        <f>A2_Rohdaten!H5*A1_HVPI!$D$16</f>
        <v>44.470680028632778</v>
      </c>
      <c r="H13" s="103">
        <f>A2_Rohdaten!I5*A1_HVPI!$D$16</f>
        <v>40.255819613457405</v>
      </c>
      <c r="I13" s="103">
        <f>A2_Rohdaten!J5*A1_HVPI!$D$16</f>
        <v>35.884853256979241</v>
      </c>
      <c r="J13" s="103">
        <f>A2_Rohdaten!K5*A1_HVPI!$D$16</f>
        <v>33.982312097351461</v>
      </c>
      <c r="K13" s="103">
        <f>A2_Rohdaten!L5*A1_HVPI!$D$16</f>
        <v>33.250565497494627</v>
      </c>
      <c r="L13" s="103">
        <f>A2_Rohdaten!M5*A1_HVPI!$D$16</f>
        <v>32.909083750894766</v>
      </c>
      <c r="M13" s="103">
        <f>A2_Rohdaten!N5*A1_HVPI!$D$16</f>
        <v>32.567602004294919</v>
      </c>
      <c r="N13" s="103">
        <f>A2_Rohdaten!O5*A1_HVPI!$D$16</f>
        <v>32.235876879026478</v>
      </c>
      <c r="O13" s="103">
        <f>A2_Rohdaten!P5*A1_HVPI!$D$16</f>
        <v>31.894395132426624</v>
      </c>
      <c r="P13" s="103">
        <f>A2_Rohdaten!Q5*A1_HVPI!$D$16</f>
        <v>31.55291338582677</v>
      </c>
      <c r="Q13" s="103">
        <f>A2_Rohdaten!R5*A1_HVPI!$D$16</f>
        <v>31.211431639226909</v>
      </c>
      <c r="R13" s="103">
        <f>A2_Rohdaten!S5*A1_HVPI!$D$16</f>
        <v>30.879706513958478</v>
      </c>
      <c r="S13" s="103">
        <f>A2_Rohdaten!T5*A1_HVPI!$D$16</f>
        <v>30.538224767358624</v>
      </c>
      <c r="T13" s="103">
        <f>A2_Rohdaten!U5*A1_HVPI!$D$16</f>
        <v>30.38211882605583</v>
      </c>
      <c r="U13" s="103">
        <f>A2_Rohdaten!V5*A1_HVPI!$D$16</f>
        <v>30.323579098067281</v>
      </c>
      <c r="V13" s="103">
        <f>A2_Rohdaten!W5*A1_HVPI!$D$16</f>
        <v>30.294309234073012</v>
      </c>
      <c r="W13" s="103">
        <f>A2_Rohdaten!X5*A1_HVPI!$D$16</f>
        <v>30.255282748747312</v>
      </c>
      <c r="X13" s="103">
        <f>A2_Rohdaten!Y5*A1_HVPI!$D$16</f>
        <v>30.22601288475304</v>
      </c>
      <c r="Y13" s="103">
        <f>A2_Rohdaten!Z5*A1_HVPI!$D$16</f>
        <v>30.196743020758763</v>
      </c>
      <c r="Z13" s="103">
        <f>A2_Rohdaten!AA5*A1_HVPI!$D$16</f>
        <v>30.167473156764494</v>
      </c>
      <c r="AA13" s="103">
        <f>A2_Rohdaten!AB5*A1_HVPI!$D$16</f>
        <v>30.128446671438791</v>
      </c>
      <c r="AB13" s="103">
        <f>A2_Rohdaten!AC5*A1_HVPI!$D$16</f>
        <v>30.099176807444522</v>
      </c>
      <c r="AC13" s="118">
        <f>A2_Rohdaten!AD5*A1_HVPI!$D$16</f>
        <v>30.069906943450246</v>
      </c>
      <c r="AD13" s="118"/>
    </row>
    <row r="14" spans="1:31" ht="19.5" thickTop="1" thickBot="1">
      <c r="A14" s="158"/>
      <c r="B14" s="35" t="s">
        <v>57</v>
      </c>
      <c r="C14" s="59" t="s">
        <v>49</v>
      </c>
      <c r="D14" s="103">
        <f>A2_Rohdaten!E6*A1_HVPI!$D$16</f>
        <v>10.420071581961345</v>
      </c>
      <c r="E14" s="103">
        <f>A2_Rohdaten!F6*A1_HVPI!$D$16</f>
        <v>11.961617752326411</v>
      </c>
      <c r="F14" s="103">
        <f>A2_Rohdaten!G6*A1_HVPI!$D$16</f>
        <v>14.293450250536864</v>
      </c>
      <c r="G14" s="103">
        <f>A2_Rohdaten!H6*A1_HVPI!$D$16</f>
        <v>16.498446671438796</v>
      </c>
      <c r="H14" s="103">
        <f>A2_Rohdaten!I6*A1_HVPI!$D$16</f>
        <v>18.596120257695059</v>
      </c>
      <c r="I14" s="103">
        <f>A2_Rohdaten!J6*A1_HVPI!$D$16</f>
        <v>20.615740873299924</v>
      </c>
      <c r="J14" s="103">
        <f>A2_Rohdaten!K6*A1_HVPI!$D$16</f>
        <v>22.576821760916246</v>
      </c>
      <c r="K14" s="103">
        <f>A2_Rohdaten!L6*A1_HVPI!$D$16</f>
        <v>24.469606299212593</v>
      </c>
      <c r="L14" s="103">
        <f>A2_Rohdaten!M6*A1_HVPI!$D$16</f>
        <v>26.294094488188971</v>
      </c>
      <c r="M14" s="103">
        <f>A2_Rohdaten!N6*A1_HVPI!$D$16</f>
        <v>28.040529706513954</v>
      </c>
      <c r="N14" s="103">
        <f>A2_Rohdaten!O6*A1_HVPI!$D$16</f>
        <v>29.738181818181815</v>
      </c>
      <c r="O14" s="103">
        <f>A2_Rohdaten!P6*A1_HVPI!$D$16</f>
        <v>31.35778095919828</v>
      </c>
      <c r="P14" s="103">
        <f>A2_Rohdaten!Q6*A1_HVPI!$D$16</f>
        <v>32.928596993557619</v>
      </c>
      <c r="Q14" s="103">
        <f>A2_Rohdaten!R6*A1_HVPI!$D$16</f>
        <v>34.450629921259839</v>
      </c>
      <c r="R14" s="103">
        <f>A2_Rohdaten!S6*A1_HVPI!$D$16</f>
        <v>35.914123120973514</v>
      </c>
      <c r="S14" s="103">
        <f>A2_Rohdaten!T6*A1_HVPI!$D$16</f>
        <v>37.319076592698636</v>
      </c>
      <c r="T14" s="103">
        <f>A2_Rohdaten!U6*A1_HVPI!$D$16</f>
        <v>38.685003579098058</v>
      </c>
      <c r="U14" s="103">
        <f>A2_Rohdaten!V6*A1_HVPI!$D$16</f>
        <v>40.002147458840369</v>
      </c>
      <c r="V14" s="103">
        <f>A2_Rohdaten!W6*A1_HVPI!$D$16</f>
        <v>41.270508231925547</v>
      </c>
      <c r="W14" s="103">
        <f>A2_Rohdaten!X6*A1_HVPI!$D$16</f>
        <v>42.499842519685039</v>
      </c>
      <c r="X14" s="103">
        <f>A2_Rohdaten!Y6*A1_HVPI!$D$16</f>
        <v>43.680393700787398</v>
      </c>
      <c r="Y14" s="103">
        <f>A2_Rohdaten!Z6*A1_HVPI!$D$16</f>
        <v>44.821918396564058</v>
      </c>
      <c r="Z14" s="103">
        <f>A2_Rohdaten!AA6*A1_HVPI!$D$16</f>
        <v>45.924416607015026</v>
      </c>
      <c r="AA14" s="103">
        <f>A2_Rohdaten!AB6*A1_HVPI!$D$16</f>
        <v>46.978131710808867</v>
      </c>
      <c r="AB14" s="103">
        <f>A2_Rohdaten!AC6*A1_HVPI!$D$16</f>
        <v>47.992820329277016</v>
      </c>
      <c r="AC14" s="118">
        <f>A2_Rohdaten!AD6*A1_HVPI!$D$16</f>
        <v>48.968482462419459</v>
      </c>
      <c r="AD14" s="118"/>
    </row>
    <row r="15" spans="1:31" ht="19.5" thickTop="1" thickBot="1">
      <c r="A15" s="158"/>
      <c r="B15" s="35" t="s">
        <v>58</v>
      </c>
      <c r="C15" s="59" t="s">
        <v>49</v>
      </c>
      <c r="D15" s="103">
        <f>A2_Rohdaten!E7*A1_HVPI!$D$16</f>
        <v>9.5614889047959917</v>
      </c>
      <c r="E15" s="103">
        <f>A2_Rohdaten!F7*A1_HVPI!$D$16</f>
        <v>6.3905869720830344</v>
      </c>
      <c r="F15" s="103">
        <f>A2_Rohdaten!G7*A1_HVPI!$D$16</f>
        <v>6.2247244094488181</v>
      </c>
      <c r="G15" s="103">
        <f>A2_Rohdaten!H7*A1_HVPI!$D$16</f>
        <v>6.0783750894774515</v>
      </c>
      <c r="H15" s="103">
        <f>A2_Rohdaten!I7*A1_HVPI!$D$16</f>
        <v>5.9320257695060841</v>
      </c>
      <c r="I15" s="103">
        <f>A2_Rohdaten!J7*A1_HVPI!$D$16</f>
        <v>5.8149463135289903</v>
      </c>
      <c r="J15" s="103">
        <f>A2_Rohdaten!K7*A1_HVPI!$D$16</f>
        <v>5.6978668575518965</v>
      </c>
      <c r="K15" s="103">
        <f>A2_Rohdaten!L7*A1_HVPI!$D$16</f>
        <v>5.6003006442376515</v>
      </c>
      <c r="L15" s="103">
        <f>A2_Rohdaten!M7*A1_HVPI!$D$16</f>
        <v>5.5027344309234065</v>
      </c>
      <c r="M15" s="103">
        <f>A2_Rohdaten!N7*A1_HVPI!$D$16</f>
        <v>5.4051682176091616</v>
      </c>
      <c r="N15" s="103">
        <f>A2_Rohdaten!O7*A1_HVPI!$D$16</f>
        <v>5.3173586256263414</v>
      </c>
      <c r="O15" s="103">
        <f>A2_Rohdaten!P7*A1_HVPI!$D$16</f>
        <v>5.2393056549749462</v>
      </c>
      <c r="P15" s="103">
        <f>A2_Rohdaten!Q7*A1_HVPI!$D$16</f>
        <v>5.151496062992126</v>
      </c>
      <c r="Q15" s="103">
        <f>A2_Rohdaten!R7*A1_HVPI!$D$16</f>
        <v>5.0734430923407299</v>
      </c>
      <c r="R15" s="103">
        <f>A2_Rohdaten!S7*A1_HVPI!$D$16</f>
        <v>5.0051467430207577</v>
      </c>
      <c r="S15" s="103">
        <f>A2_Rohdaten!T7*A1_HVPI!$D$16</f>
        <v>4.9270937723693624</v>
      </c>
      <c r="T15" s="103">
        <f>A2_Rohdaten!U7*A1_HVPI!$D$16</f>
        <v>4.8587974230493911</v>
      </c>
      <c r="U15" s="103">
        <f>A2_Rohdaten!V7*A1_HVPI!$D$16</f>
        <v>4.7905010737294198</v>
      </c>
      <c r="V15" s="103">
        <f>A2_Rohdaten!W7*A1_HVPI!$D$16</f>
        <v>4.7222047244094485</v>
      </c>
      <c r="W15" s="103">
        <f>A2_Rohdaten!X7*A1_HVPI!$D$16</f>
        <v>4.663664996420902</v>
      </c>
      <c r="X15" s="103">
        <f>A2_Rohdaten!Y7*A1_HVPI!$D$16</f>
        <v>4.5953686471009298</v>
      </c>
      <c r="Y15" s="103">
        <f>A2_Rohdaten!Z7*A1_HVPI!$D$16</f>
        <v>4.5368289191123834</v>
      </c>
      <c r="Z15" s="103">
        <f>A2_Rohdaten!AA7*A1_HVPI!$D$16</f>
        <v>4.4782891911238361</v>
      </c>
      <c r="AA15" s="103">
        <f>A2_Rohdaten!AB7*A1_HVPI!$D$16</f>
        <v>4.4197494631352896</v>
      </c>
      <c r="AB15" s="103">
        <f>A2_Rohdaten!AC7*A1_HVPI!$D$16</f>
        <v>4.3612097351467423</v>
      </c>
      <c r="AC15" s="118">
        <f>A2_Rohdaten!AD7*A1_HVPI!$D$16</f>
        <v>4.3124266284896198</v>
      </c>
      <c r="AD15" s="118"/>
    </row>
    <row r="16" spans="1:31" s="14" customFormat="1" ht="19.5" thickTop="1" thickBot="1">
      <c r="A16" s="158"/>
      <c r="B16" s="40" t="s">
        <v>59</v>
      </c>
      <c r="C16" s="59" t="s">
        <v>49</v>
      </c>
      <c r="D16" s="119">
        <f>A2_Rohdaten!E8*A1_HVPI!$D$16</f>
        <v>26.206284896206153</v>
      </c>
      <c r="E16" s="119">
        <f>A2_Rohdaten!F8*A1_HVPI!$D$16</f>
        <v>28.225905511811021</v>
      </c>
      <c r="F16" s="119">
        <f>A2_Rohdaten!G8*A1_HVPI!$D$16</f>
        <v>30.245526127415886</v>
      </c>
      <c r="G16" s="119">
        <f>A2_Rohdaten!H8*A1_HVPI!$D$16</f>
        <v>32.255390121689331</v>
      </c>
      <c r="H16" s="119">
        <f>A2_Rohdaten!I8*A1_HVPI!$D$16</f>
        <v>34.275010737294203</v>
      </c>
      <c r="I16" s="119">
        <f>A2_Rohdaten!J8*A1_HVPI!$D$16</f>
        <v>36.294631352899067</v>
      </c>
      <c r="J16" s="119">
        <f>A2_Rohdaten!K8*A1_HVPI!$D$16</f>
        <v>37.504452397995699</v>
      </c>
      <c r="K16" s="119">
        <f>A2_Rohdaten!L8*A1_HVPI!$D$16</f>
        <v>38.714273443092338</v>
      </c>
      <c r="L16" s="119">
        <f>A2_Rohdaten!M8*A1_HVPI!$D$16</f>
        <v>39.92409448818897</v>
      </c>
      <c r="M16" s="119">
        <f>A2_Rohdaten!N8*A1_HVPI!$D$16</f>
        <v>41.124158911954183</v>
      </c>
      <c r="N16" s="119">
        <f>A2_Rohdaten!O8*A1_HVPI!$D$16</f>
        <v>42.333979957050822</v>
      </c>
      <c r="O16" s="119">
        <f>A2_Rohdaten!P8*A1_HVPI!$D$16</f>
        <v>43.543801002147454</v>
      </c>
      <c r="P16" s="119">
        <f>A2_Rohdaten!Q8*A1_HVPI!$D$16</f>
        <v>44.753622047244086</v>
      </c>
      <c r="Q16" s="119">
        <f>A2_Rohdaten!R8*A1_HVPI!$D$16</f>
        <v>45.963443092340725</v>
      </c>
      <c r="R16" s="119">
        <f>A2_Rohdaten!S8*A1_HVPI!$D$16</f>
        <v>47.173264137437364</v>
      </c>
      <c r="S16" s="119">
        <f>A2_Rohdaten!T8*A1_HVPI!$D$16</f>
        <v>48.383085182533996</v>
      </c>
      <c r="T16" s="119">
        <f>A2_Rohdaten!U8*A1_HVPI!$D$16</f>
        <v>50.802727272727267</v>
      </c>
      <c r="U16" s="119">
        <f>A2_Rohdaten!V8*A1_HVPI!$D$16</f>
        <v>53.222369362920531</v>
      </c>
      <c r="V16" s="119">
        <f>A2_Rohdaten!W8*A1_HVPI!$D$16</f>
        <v>55.64201145311381</v>
      </c>
      <c r="W16" s="119">
        <f>A2_Rohdaten!X8*A1_HVPI!$D$16</f>
        <v>58.061653543307081</v>
      </c>
      <c r="X16" s="119">
        <f>A2_Rohdaten!Y8*A1_HVPI!$D$16</f>
        <v>60.481295633500352</v>
      </c>
      <c r="Y16" s="119">
        <f>A2_Rohdaten!Z8*A1_HVPI!$D$16</f>
        <v>61.691116678596984</v>
      </c>
      <c r="Z16" s="119">
        <f>A2_Rohdaten!AA8*A1_HVPI!$D$16</f>
        <v>62.900937723693623</v>
      </c>
      <c r="AA16" s="119">
        <f>A2_Rohdaten!AB8*A1_HVPI!$D$16</f>
        <v>64.110758768790248</v>
      </c>
      <c r="AB16" s="119">
        <f>A2_Rohdaten!AC8*A1_HVPI!$D$16</f>
        <v>65.320579813886894</v>
      </c>
      <c r="AC16" s="120">
        <f>A2_Rohdaten!AD8*A1_HVPI!$D$16</f>
        <v>66.530400858983526</v>
      </c>
      <c r="AD16" s="120"/>
      <c r="AE16" s="13"/>
    </row>
    <row r="17" spans="1:30" ht="19.5" thickTop="1" thickBot="1">
      <c r="A17" s="158"/>
      <c r="B17" s="45" t="s">
        <v>60</v>
      </c>
      <c r="C17" s="59" t="s">
        <v>49</v>
      </c>
      <c r="D17" s="103">
        <f>A2_Rohdaten!E9*A1_HVPI!$D$16</f>
        <v>20.157179670722975</v>
      </c>
      <c r="E17" s="103">
        <f>A2_Rohdaten!F9*A1_HVPI!$D$16</f>
        <v>18.918088761632067</v>
      </c>
      <c r="F17" s="103">
        <f>A2_Rohdaten!G9*A1_HVPI!$D$16</f>
        <v>18.947358625626343</v>
      </c>
      <c r="G17" s="103">
        <f>A2_Rohdaten!H9*A1_HVPI!$D$16</f>
        <v>18.869305654974944</v>
      </c>
      <c r="H17" s="103">
        <f>A2_Rohdaten!I9*A1_HVPI!$D$16</f>
        <v>18.820522548317822</v>
      </c>
      <c r="I17" s="103">
        <f>A2_Rohdaten!J9*A1_HVPI!$D$16</f>
        <v>18.732712956335</v>
      </c>
      <c r="J17" s="103">
        <f>A2_Rohdaten!K9*A1_HVPI!$D$16</f>
        <v>18.957115246957763</v>
      </c>
      <c r="K17" s="103">
        <f>A2_Rohdaten!L9*A1_HVPI!$D$16</f>
        <v>19.386406585540442</v>
      </c>
      <c r="L17" s="103">
        <f>A2_Rohdaten!M9*A1_HVPI!$D$16</f>
        <v>19.874237652111667</v>
      </c>
      <c r="M17" s="103">
        <f>A2_Rohdaten!N9*A1_HVPI!$D$16</f>
        <v>20.362068718682892</v>
      </c>
      <c r="N17" s="103">
        <f>A2_Rohdaten!O9*A1_HVPI!$D$16</f>
        <v>20.830386542591267</v>
      </c>
      <c r="O17" s="103">
        <f>A2_Rohdaten!P9*A1_HVPI!$D$16</f>
        <v>21.288947745168215</v>
      </c>
      <c r="P17" s="103">
        <f>A2_Rohdaten!Q9*A1_HVPI!$D$16</f>
        <v>21.737752326413741</v>
      </c>
      <c r="Q17" s="103">
        <f>A2_Rohdaten!R9*A1_HVPI!$D$16</f>
        <v>22.176800286327843</v>
      </c>
      <c r="R17" s="103">
        <f>A2_Rohdaten!S9*A1_HVPI!$D$16</f>
        <v>22.606091624910523</v>
      </c>
      <c r="S17" s="103">
        <f>A2_Rohdaten!T9*A1_HVPI!$D$16</f>
        <v>23.025626342161775</v>
      </c>
      <c r="T17" s="103">
        <f>A2_Rohdaten!U9*A1_HVPI!$D$16</f>
        <v>23.69883321403006</v>
      </c>
      <c r="U17" s="103">
        <f>A2_Rohdaten!V9*A1_HVPI!$D$16</f>
        <v>24.381796707229775</v>
      </c>
      <c r="V17" s="103">
        <f>A2_Rohdaten!W9*A1_HVPI!$D$16</f>
        <v>25.06476020042949</v>
      </c>
      <c r="W17" s="103">
        <f>A2_Rohdaten!X9*A1_HVPI!$D$16</f>
        <v>25.737967072297778</v>
      </c>
      <c r="X17" s="103">
        <f>A2_Rohdaten!Y9*A1_HVPI!$D$16</f>
        <v>26.411173944166066</v>
      </c>
      <c r="Y17" s="103">
        <f>A2_Rohdaten!Z9*A1_HVPI!$D$16</f>
        <v>26.840465282748745</v>
      </c>
      <c r="Z17" s="103">
        <f>A2_Rohdaten!AA9*A1_HVPI!$D$16</f>
        <v>27.259999999999998</v>
      </c>
      <c r="AA17" s="103">
        <f>A2_Rohdaten!AB9*A1_HVPI!$D$16</f>
        <v>27.669778095919824</v>
      </c>
      <c r="AB17" s="103">
        <f>A2_Rohdaten!AC9*A1_HVPI!$D$16</f>
        <v>28.079556191839654</v>
      </c>
      <c r="AC17" s="118">
        <f>A2_Rohdaten!AD9*A1_HVPI!$D$16</f>
        <v>28.479577666428057</v>
      </c>
      <c r="AD17" s="118"/>
    </row>
    <row r="18" spans="1:30" ht="19.5" thickTop="1" thickBot="1">
      <c r="A18" s="158"/>
      <c r="B18" s="38" t="s">
        <v>56</v>
      </c>
      <c r="C18" s="59" t="s">
        <v>49</v>
      </c>
      <c r="D18" s="103">
        <f>A2_Rohdaten!E10*A1_HVPI!$D$16</f>
        <v>84.47282748747314</v>
      </c>
      <c r="E18" s="103">
        <f>A2_Rohdaten!F10*A1_HVPI!$D$16</f>
        <v>74.813772369362923</v>
      </c>
      <c r="F18" s="103">
        <f>A2_Rohdaten!G10*A1_HVPI!$D$16</f>
        <v>74.560100214745873</v>
      </c>
      <c r="G18" s="103">
        <f>A2_Rohdaten!H10*A1_HVPI!$D$16</f>
        <v>72.735612025769498</v>
      </c>
      <c r="H18" s="103">
        <f>A2_Rohdaten!I10*A1_HVPI!$D$16</f>
        <v>71.252605583392977</v>
      </c>
      <c r="I18" s="103">
        <f>A2_Rohdaten!J10*A1_HVPI!$D$16</f>
        <v>69.574466714387967</v>
      </c>
      <c r="J18" s="103">
        <f>A2_Rohdaten!K10*A1_HVPI!$D$16</f>
        <v>70.384266284896199</v>
      </c>
      <c r="K18" s="103">
        <f>A2_Rohdaten!L10*A1_HVPI!$D$16</f>
        <v>71.925812455261266</v>
      </c>
      <c r="L18" s="103">
        <f>A2_Rohdaten!M10*A1_HVPI!$D$16</f>
        <v>73.789327129563333</v>
      </c>
      <c r="M18" s="103">
        <f>A2_Rohdaten!N10*A1_HVPI!$D$16</f>
        <v>75.594302075876868</v>
      </c>
      <c r="N18" s="103">
        <f>A2_Rohdaten!O10*A1_HVPI!$D$16</f>
        <v>77.340737294201844</v>
      </c>
      <c r="O18" s="103">
        <f>A2_Rohdaten!P10*A1_HVPI!$D$16</f>
        <v>79.018876163206855</v>
      </c>
      <c r="P18" s="103">
        <f>A2_Rohdaten!Q10*A1_HVPI!$D$16</f>
        <v>80.648231925554754</v>
      </c>
      <c r="Q18" s="103">
        <f>A2_Rohdaten!R10*A1_HVPI!$D$16</f>
        <v>82.228804581245512</v>
      </c>
      <c r="R18" s="103">
        <f>A2_Rohdaten!S10*A1_HVPI!$D$16</f>
        <v>83.760594130279159</v>
      </c>
      <c r="S18" s="103">
        <f>A2_Rohdaten!T10*A1_HVPI!$D$16</f>
        <v>85.24360057265568</v>
      </c>
      <c r="T18" s="103">
        <f>A2_Rohdaten!U10*A1_HVPI!$D$16</f>
        <v>87.38030064423765</v>
      </c>
      <c r="U18" s="103">
        <f>A2_Rohdaten!V10*A1_HVPI!$D$16</f>
        <v>89.526757337151025</v>
      </c>
      <c r="V18" s="103">
        <f>A2_Rohdaten!W10*A1_HVPI!$D$16</f>
        <v>91.663457408732995</v>
      </c>
      <c r="W18" s="103">
        <f>A2_Rohdaten!X10*A1_HVPI!$D$16</f>
        <v>93.761130994989244</v>
      </c>
      <c r="X18" s="103">
        <f>A2_Rohdaten!Y10*A1_HVPI!$D$16</f>
        <v>95.819778095919816</v>
      </c>
      <c r="Y18" s="103">
        <f>A2_Rohdaten!Z10*A1_HVPI!$D$16</f>
        <v>97.351567644953462</v>
      </c>
      <c r="Z18" s="103">
        <f>A2_Rohdaten!AA10*A1_HVPI!$D$16</f>
        <v>98.834574087329983</v>
      </c>
      <c r="AA18" s="103">
        <f>A2_Rohdaten!AB10*A1_HVPI!$D$16</f>
        <v>100.28831066571223</v>
      </c>
      <c r="AB18" s="103">
        <f>A2_Rohdaten!AC10*A1_HVPI!$D$16</f>
        <v>101.69326413743735</v>
      </c>
      <c r="AC18" s="118">
        <f>A2_Rohdaten!AD10*A1_HVPI!$D$16</f>
        <v>103.0689477451682</v>
      </c>
      <c r="AD18" s="118"/>
    </row>
    <row r="19" spans="1:30" ht="19.5" thickTop="1" thickBot="1">
      <c r="A19" s="158"/>
      <c r="B19" s="35" t="s">
        <v>61</v>
      </c>
      <c r="C19" s="59" t="s">
        <v>49</v>
      </c>
      <c r="D19" s="103">
        <f>A2_Rohdaten!E11*A1_HVPI!$D$16</f>
        <v>54.744402290622759</v>
      </c>
      <c r="E19" s="103">
        <f>A2_Rohdaten!F11*A1_HVPI!$D$16</f>
        <v>45.914659985683606</v>
      </c>
      <c r="F19" s="103">
        <f>A2_Rohdaten!G11*A1_HVPI!$D$16</f>
        <v>42.675461703650676</v>
      </c>
      <c r="G19" s="103">
        <f>A2_Rohdaten!H11*A1_HVPI!$D$16</f>
        <v>37.992283464566924</v>
      </c>
      <c r="H19" s="103">
        <f>A2_Rohdaten!I11*A1_HVPI!$D$16</f>
        <v>33.757909806728705</v>
      </c>
      <c r="I19" s="103">
        <f>A2_Rohdaten!J11*A1_HVPI!$D$16</f>
        <v>29.367430207587685</v>
      </c>
      <c r="J19" s="103">
        <f>A2_Rohdaten!K11*A1_HVPI!$D$16</f>
        <v>27.845397279885464</v>
      </c>
      <c r="K19" s="103">
        <f>A2_Rohdaten!L11*A1_HVPI!$D$16</f>
        <v>27.113650680028627</v>
      </c>
      <c r="L19" s="103">
        <f>A2_Rohdaten!M11*A1_HVPI!$D$16</f>
        <v>26.772168933428773</v>
      </c>
      <c r="M19" s="103">
        <f>A2_Rohdaten!N11*A1_HVPI!$D$16</f>
        <v>26.430687186828916</v>
      </c>
      <c r="N19" s="103">
        <f>A2_Rohdaten!O11*A1_HVPI!$D$16</f>
        <v>26.089205440229058</v>
      </c>
      <c r="O19" s="103">
        <f>A2_Rohdaten!P11*A1_HVPI!$D$16</f>
        <v>25.757480314960624</v>
      </c>
      <c r="P19" s="103">
        <f>A2_Rohdaten!Q11*A1_HVPI!$D$16</f>
        <v>25.41599856836077</v>
      </c>
      <c r="Q19" s="103">
        <f>A2_Rohdaten!R11*A1_HVPI!$D$16</f>
        <v>25.074516821760913</v>
      </c>
      <c r="R19" s="103">
        <f>A2_Rohdaten!S11*A1_HVPI!$D$16</f>
        <v>24.733035075161059</v>
      </c>
      <c r="S19" s="103">
        <f>A2_Rohdaten!T11*A1_HVPI!$D$16</f>
        <v>24.391553328561201</v>
      </c>
      <c r="T19" s="103">
        <f>A2_Rohdaten!U11*A1_HVPI!$D$16</f>
        <v>24.264717251252684</v>
      </c>
      <c r="U19" s="103">
        <f>A2_Rohdaten!V11*A1_HVPI!$D$16</f>
        <v>24.206177523264135</v>
      </c>
      <c r="V19" s="103">
        <f>A2_Rohdaten!W11*A1_HVPI!$D$16</f>
        <v>24.176907659269862</v>
      </c>
      <c r="W19" s="103">
        <f>A2_Rohdaten!X11*A1_HVPI!$D$16</f>
        <v>24.137881173944162</v>
      </c>
      <c r="X19" s="103">
        <f>A2_Rohdaten!Y11*A1_HVPI!$D$16</f>
        <v>24.10861130994989</v>
      </c>
      <c r="Y19" s="103">
        <f>A2_Rohdaten!Z11*A1_HVPI!$D$16</f>
        <v>24.079341445955617</v>
      </c>
      <c r="Z19" s="103">
        <f>A2_Rohdaten!AA11*A1_HVPI!$D$16</f>
        <v>24.040314960629917</v>
      </c>
      <c r="AA19" s="103">
        <f>A2_Rohdaten!AB11*A1_HVPI!$D$16</f>
        <v>24.011045096635645</v>
      </c>
      <c r="AB19" s="103">
        <f>A2_Rohdaten!AC11*A1_HVPI!$D$16</f>
        <v>23.981775232641368</v>
      </c>
      <c r="AC19" s="118">
        <f>A2_Rohdaten!AD11*A1_HVPI!$D$16</f>
        <v>23.952505368647099</v>
      </c>
      <c r="AD19" s="118"/>
    </row>
    <row r="20" spans="1:30" ht="19.5" thickTop="1" thickBot="1">
      <c r="A20" s="159"/>
      <c r="B20" s="40" t="s">
        <v>59</v>
      </c>
      <c r="C20" s="59" t="s">
        <v>49</v>
      </c>
      <c r="D20" s="119">
        <f>A2_Rohdaten!E12*A1_HVPI!$D$16</f>
        <v>10.420071581961345</v>
      </c>
      <c r="E20" s="119">
        <f>A2_Rohdaten!F12*A1_HVPI!$D$16</f>
        <v>11.961617752326411</v>
      </c>
      <c r="F20" s="119">
        <f>A2_Rohdaten!G12*A1_HVPI!$D$16</f>
        <v>14.293450250536864</v>
      </c>
      <c r="G20" s="119">
        <f>A2_Rohdaten!H12*A1_HVPI!$D$16</f>
        <v>16.498446671438796</v>
      </c>
      <c r="H20" s="119">
        <f>A2_Rohdaten!I12*A1_HVPI!$D$16</f>
        <v>18.596120257695059</v>
      </c>
      <c r="I20" s="119">
        <f>A2_Rohdaten!J12*A1_HVPI!$D$16</f>
        <v>20.615740873299924</v>
      </c>
      <c r="J20" s="119">
        <f>A2_Rohdaten!K12*A1_HVPI!$D$16</f>
        <v>22.576821760916246</v>
      </c>
      <c r="K20" s="119">
        <f>A2_Rohdaten!L12*A1_HVPI!$D$16</f>
        <v>24.469606299212593</v>
      </c>
      <c r="L20" s="119">
        <f>A2_Rohdaten!M12*A1_HVPI!$D$16</f>
        <v>26.294094488188971</v>
      </c>
      <c r="M20" s="119">
        <f>A2_Rohdaten!N12*A1_HVPI!$D$16</f>
        <v>28.040529706513954</v>
      </c>
      <c r="N20" s="119">
        <f>A2_Rohdaten!O12*A1_HVPI!$D$16</f>
        <v>29.738181818181815</v>
      </c>
      <c r="O20" s="119">
        <f>A2_Rohdaten!P12*A1_HVPI!$D$16</f>
        <v>31.35778095919828</v>
      </c>
      <c r="P20" s="119">
        <f>A2_Rohdaten!Q12*A1_HVPI!$D$16</f>
        <v>32.928596993557619</v>
      </c>
      <c r="Q20" s="119">
        <f>A2_Rohdaten!R12*A1_HVPI!$D$16</f>
        <v>34.450629921259839</v>
      </c>
      <c r="R20" s="119">
        <f>A2_Rohdaten!S12*A1_HVPI!$D$16</f>
        <v>35.914123120973514</v>
      </c>
      <c r="S20" s="119">
        <f>A2_Rohdaten!T12*A1_HVPI!$D$16</f>
        <v>37.319076592698636</v>
      </c>
      <c r="T20" s="119">
        <f>A2_Rohdaten!U12*A1_HVPI!$D$16</f>
        <v>38.685003579098058</v>
      </c>
      <c r="U20" s="119">
        <f>A2_Rohdaten!V12*A1_HVPI!$D$16</f>
        <v>40.002147458840369</v>
      </c>
      <c r="V20" s="119">
        <f>A2_Rohdaten!W12*A1_HVPI!$D$16</f>
        <v>41.270508231925547</v>
      </c>
      <c r="W20" s="119">
        <f>A2_Rohdaten!X12*A1_HVPI!$D$16</f>
        <v>42.499842519685039</v>
      </c>
      <c r="X20" s="119">
        <f>A2_Rohdaten!Y12*A1_HVPI!$D$16</f>
        <v>43.680393700787398</v>
      </c>
      <c r="Y20" s="119">
        <f>A2_Rohdaten!Z12*A1_HVPI!$D$16</f>
        <v>44.821918396564058</v>
      </c>
      <c r="Z20" s="119">
        <f>A2_Rohdaten!AA12*A1_HVPI!$D$16</f>
        <v>45.924416607015026</v>
      </c>
      <c r="AA20" s="119">
        <f>A2_Rohdaten!AB12*A1_HVPI!$D$16</f>
        <v>46.978131710808867</v>
      </c>
      <c r="AB20" s="119">
        <f>A2_Rohdaten!AC12*A1_HVPI!$D$16</f>
        <v>47.992820329277016</v>
      </c>
      <c r="AC20" s="120">
        <f>A2_Rohdaten!AD12*A1_HVPI!$D$16</f>
        <v>48.968482462419459</v>
      </c>
      <c r="AD20" s="120"/>
    </row>
    <row r="21" spans="1:30" ht="19" thickTop="1">
      <c r="A21" s="160" t="s">
        <v>62</v>
      </c>
      <c r="B21" s="45" t="s">
        <v>63</v>
      </c>
      <c r="C21" s="59" t="s">
        <v>49</v>
      </c>
      <c r="D21" s="121">
        <f>A2_Rohdaten!E34/100000</f>
        <v>120.89305</v>
      </c>
      <c r="E21" s="121"/>
      <c r="F21" s="121"/>
      <c r="G21" s="121"/>
      <c r="H21" s="121"/>
      <c r="I21" s="121">
        <f>A2_Rohdaten!J34/100000</f>
        <v>130.38005000000001</v>
      </c>
      <c r="J21" s="121"/>
      <c r="K21" s="121"/>
      <c r="L21" s="121"/>
      <c r="M21" s="121"/>
      <c r="N21" s="121">
        <f>A2_Rohdaten!O34/100000</f>
        <v>132.57990000000001</v>
      </c>
      <c r="O21" s="121"/>
      <c r="P21" s="121"/>
      <c r="Q21" s="121"/>
      <c r="R21" s="121"/>
      <c r="S21" s="121">
        <f>A2_Rohdaten!T34/100000</f>
        <v>136.36622</v>
      </c>
      <c r="T21" s="121"/>
      <c r="U21" s="121"/>
      <c r="V21" s="121"/>
      <c r="W21" s="121"/>
      <c r="X21" s="121">
        <f>A2_Rohdaten!Y34/100000</f>
        <v>170.12352999999999</v>
      </c>
      <c r="Y21" s="110"/>
      <c r="Z21" s="110"/>
      <c r="AA21" s="110"/>
      <c r="AB21" s="110"/>
      <c r="AC21" s="110"/>
      <c r="AD21" s="110"/>
    </row>
    <row r="22" spans="1:30" ht="18.5">
      <c r="A22" s="160"/>
      <c r="B22" s="30" t="s">
        <v>64</v>
      </c>
      <c r="C22" s="31" t="s">
        <v>49</v>
      </c>
      <c r="D22" s="121">
        <f>A2_Rohdaten!E35/100000</f>
        <v>39.888640000000002</v>
      </c>
      <c r="E22" s="104"/>
      <c r="F22" s="104"/>
      <c r="G22" s="104"/>
      <c r="H22" s="104"/>
      <c r="I22" s="121">
        <f>A2_Rohdaten!J35/100000</f>
        <v>30.38588</v>
      </c>
      <c r="J22" s="104"/>
      <c r="K22" s="104"/>
      <c r="L22" s="104"/>
      <c r="M22" s="104"/>
      <c r="N22" s="121">
        <f>A2_Rohdaten!O35/100000</f>
        <v>23.42116</v>
      </c>
      <c r="O22" s="104"/>
      <c r="P22" s="104"/>
      <c r="Q22" s="104"/>
      <c r="R22" s="104"/>
      <c r="S22" s="121">
        <f>A2_Rohdaten!T35/100000</f>
        <v>22.788969999999999</v>
      </c>
      <c r="T22" s="104"/>
      <c r="U22" s="104"/>
      <c r="V22" s="104"/>
      <c r="W22" s="104"/>
      <c r="X22" s="121">
        <f>A2_Rohdaten!Y35/100000</f>
        <v>22.03173</v>
      </c>
      <c r="Y22" s="104"/>
      <c r="Z22" s="104"/>
      <c r="AA22" s="104"/>
      <c r="AB22" s="104"/>
      <c r="AC22" s="122"/>
      <c r="AD22" s="122" t="str">
        <f>""</f>
        <v/>
      </c>
    </row>
    <row r="23" spans="1:30" ht="18.5">
      <c r="A23" s="160"/>
      <c r="B23" s="30" t="s">
        <v>65</v>
      </c>
      <c r="C23" s="31" t="s">
        <v>49</v>
      </c>
      <c r="D23" s="121">
        <f>A2_Rohdaten!E36/100000</f>
        <v>45.431460000000001</v>
      </c>
      <c r="E23" s="104"/>
      <c r="F23" s="104"/>
      <c r="G23" s="104"/>
      <c r="H23" s="104"/>
      <c r="I23" s="121">
        <f>A2_Rohdaten!J36/100000</f>
        <v>4.9368600000000002</v>
      </c>
      <c r="J23" s="104"/>
      <c r="K23" s="104"/>
      <c r="L23" s="104"/>
      <c r="M23" s="104"/>
      <c r="N23" s="121">
        <f>A2_Rohdaten!O36/100000</f>
        <v>0.53298000000000001</v>
      </c>
      <c r="O23" s="104"/>
      <c r="P23" s="104"/>
      <c r="Q23" s="104"/>
      <c r="R23" s="104"/>
      <c r="S23" s="121">
        <f>A2_Rohdaten!T36/100000</f>
        <v>0.53298000000000001</v>
      </c>
      <c r="T23" s="104"/>
      <c r="U23" s="104"/>
      <c r="V23" s="104"/>
      <c r="W23" s="104"/>
      <c r="X23" s="121">
        <f>A2_Rohdaten!Y36/100000</f>
        <v>0.79493999999999998</v>
      </c>
      <c r="Y23" s="104"/>
      <c r="Z23" s="104"/>
      <c r="AA23" s="104"/>
      <c r="AB23" s="104"/>
      <c r="AC23" s="122"/>
      <c r="AD23" s="122" t="str">
        <f>""</f>
        <v/>
      </c>
    </row>
    <row r="24" spans="1:30" ht="18.5">
      <c r="A24" s="160"/>
      <c r="B24" s="30" t="s">
        <v>66</v>
      </c>
      <c r="C24" s="31" t="s">
        <v>49</v>
      </c>
      <c r="D24" s="121">
        <f>A2_Rohdaten!E37/100000</f>
        <v>5.2176299999999998</v>
      </c>
      <c r="E24" s="104"/>
      <c r="F24" s="104"/>
      <c r="G24" s="104"/>
      <c r="H24" s="104"/>
      <c r="I24" s="121">
        <f>A2_Rohdaten!J37/100000</f>
        <v>4.7247500000000002</v>
      </c>
      <c r="J24" s="104"/>
      <c r="K24" s="104"/>
      <c r="L24" s="104"/>
      <c r="M24" s="104"/>
      <c r="N24" s="121">
        <f>A2_Rohdaten!O37/100000</f>
        <v>4.2806100000000002</v>
      </c>
      <c r="O24" s="104"/>
      <c r="P24" s="104"/>
      <c r="Q24" s="104"/>
      <c r="R24" s="104"/>
      <c r="S24" s="121">
        <f>A2_Rohdaten!T37/100000</f>
        <v>0.38873999999999997</v>
      </c>
      <c r="T24" s="104"/>
      <c r="U24" s="104"/>
      <c r="V24" s="104"/>
      <c r="W24" s="104"/>
      <c r="X24" s="121">
        <f>A2_Rohdaten!Y37/100000</f>
        <v>0.35391</v>
      </c>
      <c r="Y24" s="104"/>
      <c r="Z24" s="104"/>
      <c r="AA24" s="104"/>
      <c r="AB24" s="104"/>
      <c r="AC24" s="122"/>
      <c r="AD24" s="122" t="str">
        <f>""</f>
        <v/>
      </c>
    </row>
    <row r="25" spans="1:30" ht="18.5">
      <c r="A25" s="160"/>
      <c r="B25" s="30" t="s">
        <v>67</v>
      </c>
      <c r="C25" s="31" t="s">
        <v>49</v>
      </c>
      <c r="D25" s="121">
        <f>A2_Rohdaten!E38/100000</f>
        <v>11.05308</v>
      </c>
      <c r="E25" s="104"/>
      <c r="F25" s="104"/>
      <c r="G25" s="104"/>
      <c r="H25" s="104"/>
      <c r="I25" s="121">
        <f>A2_Rohdaten!J38/100000</f>
        <v>25.083829999999999</v>
      </c>
      <c r="J25" s="104"/>
      <c r="K25" s="104"/>
      <c r="L25" s="104"/>
      <c r="M25" s="104"/>
      <c r="N25" s="121">
        <f>A2_Rohdaten!O38/100000</f>
        <v>30.411909999999999</v>
      </c>
      <c r="O25" s="104"/>
      <c r="P25" s="104"/>
      <c r="Q25" s="104"/>
      <c r="R25" s="104"/>
      <c r="S25" s="121">
        <f>A2_Rohdaten!T38/100000</f>
        <v>34.61909</v>
      </c>
      <c r="T25" s="104"/>
      <c r="U25" s="104"/>
      <c r="V25" s="104"/>
      <c r="W25" s="104"/>
      <c r="X25" s="121">
        <f>A2_Rohdaten!Y38/100000</f>
        <v>37.896120000000003</v>
      </c>
      <c r="Y25" s="104"/>
      <c r="Z25" s="104"/>
      <c r="AA25" s="104"/>
      <c r="AB25" s="104"/>
      <c r="AC25" s="122"/>
      <c r="AD25" s="122" t="str">
        <f>""</f>
        <v/>
      </c>
    </row>
    <row r="26" spans="1:30" ht="19" thickBot="1">
      <c r="A26" s="161"/>
      <c r="B26" s="51" t="s">
        <v>68</v>
      </c>
      <c r="C26" s="44" t="s">
        <v>49</v>
      </c>
      <c r="D26" s="123">
        <f>A2_Rohdaten!E39/100000</f>
        <v>19.302250000000001</v>
      </c>
      <c r="E26" s="105"/>
      <c r="F26" s="105"/>
      <c r="G26" s="105"/>
      <c r="H26" s="105"/>
      <c r="I26" s="123">
        <f>A2_Rohdaten!J39/100000</f>
        <v>20.816980000000001</v>
      </c>
      <c r="J26" s="105"/>
      <c r="K26" s="105"/>
      <c r="L26" s="105"/>
      <c r="M26" s="105"/>
      <c r="N26" s="123">
        <f>A2_Rohdaten!O39/100000</f>
        <v>21.168220000000002</v>
      </c>
      <c r="O26" s="105"/>
      <c r="P26" s="105"/>
      <c r="Q26" s="105"/>
      <c r="R26" s="105"/>
      <c r="S26" s="123">
        <f>A2_Rohdaten!T39/100000</f>
        <v>21.772760000000002</v>
      </c>
      <c r="T26" s="105"/>
      <c r="U26" s="105"/>
      <c r="V26" s="105"/>
      <c r="W26" s="105"/>
      <c r="X26" s="123">
        <f>A2_Rohdaten!Y39/100000</f>
        <v>27.162579999999998</v>
      </c>
      <c r="Y26" s="105"/>
      <c r="Z26" s="105"/>
      <c r="AA26" s="105"/>
      <c r="AB26" s="105"/>
      <c r="AC26" s="124"/>
      <c r="AD26" s="124" t="str">
        <f>""</f>
        <v/>
      </c>
    </row>
    <row r="27" spans="1:30" ht="19" thickTop="1">
      <c r="A27" s="45" t="s">
        <v>69</v>
      </c>
      <c r="B27" s="45" t="s">
        <v>70</v>
      </c>
      <c r="C27" s="46" t="s">
        <v>49</v>
      </c>
      <c r="D27" s="103">
        <f>A2_Rohdaten!E19*A1_HVPI!$D$10</f>
        <v>120.98655845802688</v>
      </c>
      <c r="E27" s="103"/>
      <c r="F27" s="103"/>
      <c r="G27" s="103"/>
      <c r="H27" s="103"/>
      <c r="I27" s="103">
        <f>A2_Rohdaten!J19*A1_HVPI!$D$10</f>
        <v>116.51005579507988</v>
      </c>
      <c r="J27" s="103"/>
      <c r="K27" s="103"/>
      <c r="L27" s="103"/>
      <c r="M27" s="103"/>
      <c r="N27" s="103">
        <f>A2_Rohdaten!O19*A1_HVPI!$D$10</f>
        <v>145.18387014963227</v>
      </c>
      <c r="O27" s="103"/>
      <c r="P27" s="103"/>
      <c r="Q27" s="103"/>
      <c r="R27" s="103"/>
      <c r="S27" s="103">
        <f>A2_Rohdaten!T19*A1_HVPI!$D$10</f>
        <v>193.57849353284303</v>
      </c>
      <c r="T27" s="103"/>
      <c r="U27" s="103"/>
      <c r="V27" s="103"/>
      <c r="W27" s="103"/>
      <c r="X27" s="103"/>
      <c r="Y27" s="103"/>
      <c r="Z27" s="103"/>
      <c r="AA27" s="103"/>
      <c r="AB27" s="103"/>
      <c r="AC27" s="125"/>
      <c r="AD27" s="125" t="str">
        <f>""</f>
        <v/>
      </c>
    </row>
    <row r="28" spans="1:30" ht="18.5">
      <c r="A28" s="30" t="s">
        <v>71</v>
      </c>
      <c r="B28" s="30" t="s">
        <v>72</v>
      </c>
      <c r="C28" s="31" t="s">
        <v>49</v>
      </c>
      <c r="D28" s="104">
        <f>A2_Rohdaten!E20*3.6*A1_HVPI!$D$12</f>
        <v>101.66444416749752</v>
      </c>
      <c r="E28" s="104"/>
      <c r="F28" s="104"/>
      <c r="G28" s="104"/>
      <c r="H28" s="104"/>
      <c r="I28" s="104">
        <f>A2_Rohdaten!J20*3.6*A1_HVPI!$D$12</f>
        <v>119.30054985044868</v>
      </c>
      <c r="J28" s="104"/>
      <c r="K28" s="104"/>
      <c r="L28" s="104"/>
      <c r="M28" s="104"/>
      <c r="N28" s="104">
        <f>A2_Rohdaten!O20*3.6*A1_HVPI!$D$12</f>
        <v>142.71547657028916</v>
      </c>
      <c r="O28" s="104"/>
      <c r="P28" s="104"/>
      <c r="Q28" s="104"/>
      <c r="R28" s="104"/>
      <c r="S28" s="104">
        <f>A2_Rohdaten!T20*3.6*A1_HVPI!$D$12</f>
        <v>179.52870687936195</v>
      </c>
      <c r="T28" s="104"/>
      <c r="U28" s="104"/>
      <c r="V28" s="104"/>
      <c r="W28" s="104"/>
      <c r="X28" s="104">
        <f>A2_Rohdaten!Y20*3.6*A1_HVPI!$D$12</f>
        <v>217.24086490528418</v>
      </c>
      <c r="Y28" s="104"/>
      <c r="Z28" s="104"/>
      <c r="AA28" s="104"/>
      <c r="AB28" s="104"/>
      <c r="AC28" s="122"/>
      <c r="AD28" s="122" t="s">
        <v>73</v>
      </c>
    </row>
    <row r="29" spans="1:30">
      <c r="A29" s="93"/>
      <c r="B29" s="94"/>
      <c r="C29" s="94"/>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94"/>
    </row>
    <row r="30" spans="1:30">
      <c r="D30" s="4"/>
      <c r="E30" s="4"/>
      <c r="F30" s="4"/>
      <c r="G30" s="4"/>
      <c r="H30" s="4"/>
      <c r="I30" s="4"/>
      <c r="J30" s="4"/>
      <c r="K30" s="4"/>
      <c r="L30" s="4"/>
      <c r="M30" s="4"/>
      <c r="N30" s="4"/>
      <c r="O30" s="4"/>
      <c r="P30" s="4"/>
      <c r="Q30" s="4"/>
      <c r="R30" s="4"/>
      <c r="S30" s="4"/>
      <c r="T30" s="4"/>
      <c r="U30" s="4"/>
      <c r="V30" s="4"/>
      <c r="W30" s="4"/>
      <c r="X30" s="4"/>
      <c r="Y30" s="4"/>
      <c r="Z30" s="4"/>
      <c r="AA30" s="4"/>
      <c r="AB30" s="4"/>
      <c r="AC30" s="4"/>
    </row>
    <row r="31" spans="1:30" ht="28.5">
      <c r="A31" s="155" t="s">
        <v>74</v>
      </c>
      <c r="B31" s="156"/>
      <c r="C31" s="156"/>
      <c r="D31" s="156"/>
      <c r="E31" s="4"/>
      <c r="F31" s="4"/>
      <c r="G31" s="4"/>
      <c r="H31" s="4"/>
      <c r="I31" s="4"/>
      <c r="J31" s="4"/>
      <c r="K31" s="4"/>
      <c r="L31" s="4"/>
      <c r="M31" s="4"/>
      <c r="N31" s="4"/>
      <c r="O31" s="4"/>
      <c r="P31" s="4"/>
      <c r="Q31" s="4"/>
      <c r="R31" s="4"/>
      <c r="S31" s="4"/>
      <c r="T31" s="4"/>
      <c r="U31" s="4"/>
      <c r="V31" s="4"/>
      <c r="W31" s="4"/>
      <c r="X31" s="4"/>
      <c r="Y31" s="4"/>
      <c r="Z31" s="4"/>
      <c r="AA31" s="4"/>
      <c r="AB31" s="4"/>
      <c r="AC31" s="4"/>
    </row>
    <row r="32" spans="1:30" ht="18.5">
      <c r="A32" s="32" t="s">
        <v>44</v>
      </c>
      <c r="B32" s="33"/>
      <c r="C32" s="33" t="s">
        <v>45</v>
      </c>
      <c r="D32" s="107">
        <v>2025</v>
      </c>
      <c r="E32" s="107">
        <v>2026</v>
      </c>
      <c r="F32" s="108">
        <v>2027</v>
      </c>
      <c r="G32" s="109">
        <v>2028</v>
      </c>
      <c r="H32" s="107">
        <v>2029</v>
      </c>
      <c r="I32" s="107">
        <v>2030</v>
      </c>
      <c r="J32" s="107">
        <v>2031</v>
      </c>
      <c r="K32" s="107">
        <v>2032</v>
      </c>
      <c r="L32" s="107">
        <v>2033</v>
      </c>
      <c r="M32" s="107">
        <v>2034</v>
      </c>
      <c r="N32" s="107">
        <v>2035</v>
      </c>
      <c r="O32" s="108">
        <v>2036</v>
      </c>
      <c r="P32" s="109">
        <v>2037</v>
      </c>
      <c r="Q32" s="107">
        <v>2038</v>
      </c>
      <c r="R32" s="107">
        <v>2039</v>
      </c>
      <c r="S32" s="107">
        <v>2040</v>
      </c>
      <c r="T32" s="107">
        <v>2041</v>
      </c>
      <c r="U32" s="107">
        <v>2042</v>
      </c>
      <c r="V32" s="107">
        <v>2043</v>
      </c>
      <c r="W32" s="108">
        <v>2044</v>
      </c>
      <c r="X32" s="109">
        <v>2045</v>
      </c>
      <c r="Y32" s="107">
        <v>2046</v>
      </c>
      <c r="Z32" s="107">
        <v>2047</v>
      </c>
      <c r="AA32" s="107">
        <v>2048</v>
      </c>
      <c r="AB32" s="107">
        <v>2049</v>
      </c>
      <c r="AC32" s="107">
        <v>2050</v>
      </c>
      <c r="AD32" s="32" t="s">
        <v>46</v>
      </c>
    </row>
    <row r="33" spans="1:30" ht="19" thickBot="1">
      <c r="A33" s="91" t="s">
        <v>47</v>
      </c>
      <c r="B33" s="89" t="s">
        <v>76</v>
      </c>
      <c r="C33" s="52" t="s">
        <v>77</v>
      </c>
      <c r="D33" s="127">
        <f>A2_Rohdaten!E21*A1_HVPI!$D$16</f>
        <v>189.60135715704482</v>
      </c>
      <c r="E33" s="127">
        <f>A2_Rohdaten!F21*A1_HVPI!$D$16</f>
        <v>173.26131846932253</v>
      </c>
      <c r="F33" s="127">
        <f>A2_Rohdaten!G21*A1_HVPI!$D$16</f>
        <v>171.51668809811585</v>
      </c>
      <c r="G33" s="127">
        <f>A2_Rohdaten!H21*A1_HVPI!$D$16</f>
        <v>168.4108890773756</v>
      </c>
      <c r="H33" s="127">
        <f>A2_Rohdaten!I21*A1_HVPI!$D$16</f>
        <v>165.71667451513034</v>
      </c>
      <c r="I33" s="127">
        <f>A2_Rohdaten!J21*A1_HVPI!$D$16</f>
        <v>166.4977661391197</v>
      </c>
      <c r="J33" s="127">
        <f>A2_Rohdaten!K21*A1_HVPI!$D$16</f>
        <v>167.8023281742951</v>
      </c>
      <c r="K33" s="127">
        <f>A2_Rohdaten!L21*A1_HVPI!$D$16</f>
        <v>171.53000687001986</v>
      </c>
      <c r="L33" s="127">
        <f>A2_Rohdaten!M21*A1_HVPI!$D$16</f>
        <v>175.96203028624015</v>
      </c>
      <c r="M33" s="127">
        <f>A2_Rohdaten!N21*A1_HVPI!$D$16</f>
        <v>180.25336901440929</v>
      </c>
      <c r="N33" s="127">
        <f>A2_Rohdaten!O21*A1_HVPI!$D$16</f>
        <v>184.41208589982472</v>
      </c>
      <c r="O33" s="127">
        <f>A2_Rohdaten!P21*A1_HVPI!$D$16</f>
        <v>188.44750332583348</v>
      </c>
      <c r="P33" s="127">
        <f>A2_Rohdaten!Q21*A1_HVPI!$D$16</f>
        <v>192.36932321106929</v>
      </c>
      <c r="Q33" s="127">
        <f>A2_Rohdaten!R21*A1_HVPI!$D$16</f>
        <v>196.17723800645669</v>
      </c>
      <c r="R33" s="127">
        <f>A2_Rohdaten!S21*A1_HVPI!$D$16</f>
        <v>199.87592081831676</v>
      </c>
      <c r="S33" s="127">
        <f>A2_Rohdaten!T21*A1_HVPI!$D$16</f>
        <v>203.47032443961095</v>
      </c>
      <c r="T33" s="127">
        <f>A2_Rohdaten!U21*A1_HVPI!$D$16</f>
        <v>208.81016189082155</v>
      </c>
      <c r="U33" s="127">
        <f>A2_Rohdaten!V21*A1_HVPI!$D$16</f>
        <v>214.24667672954419</v>
      </c>
      <c r="V33" s="127">
        <f>A2_Rohdaten!W21*A1_HVPI!$D$16</f>
        <v>219.65436955230919</v>
      </c>
      <c r="W33" s="127">
        <f>A2_Rohdaten!X21*A1_HVPI!$D$16</f>
        <v>224.97160020494738</v>
      </c>
      <c r="X33" s="127">
        <f>A2_Rohdaten!Y21*A1_HVPI!$D$16</f>
        <v>230.20002752375606</v>
      </c>
      <c r="Y33" s="127">
        <f>A2_Rohdaten!Z21*A1_HVPI!$D$16</f>
        <v>233.90128341151782</v>
      </c>
      <c r="Z33" s="127">
        <f>A2_Rohdaten!AA21*A1_HVPI!$D$16</f>
        <v>237.51441249084189</v>
      </c>
      <c r="AA33" s="127">
        <f>A2_Rohdaten!AB21*A1_HVPI!$D$16</f>
        <v>241.03955653551014</v>
      </c>
      <c r="AB33" s="127">
        <f>A2_Rohdaten!AC21*A1_HVPI!$D$16</f>
        <v>244.47693648168593</v>
      </c>
      <c r="AC33" s="127">
        <f>A2_Rohdaten!AD21*A1_HVPI!$D$16</f>
        <v>247.82669339179714</v>
      </c>
      <c r="AD33" s="92"/>
    </row>
    <row r="34" spans="1:30" ht="14.5" thickTop="1">
      <c r="A34" s="53"/>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row>
    <row r="35" spans="1:30">
      <c r="AD35" s="54"/>
    </row>
    <row r="36" spans="1:30" ht="14.25" customHeight="1">
      <c r="AD36" s="54"/>
    </row>
    <row r="37" spans="1:30" ht="13.5" customHeight="1">
      <c r="AD37" s="54"/>
    </row>
    <row r="38" spans="1:30" ht="13.5" customHeight="1">
      <c r="AD38" s="54"/>
    </row>
    <row r="39" spans="1:30" ht="13.5" customHeight="1">
      <c r="AD39" s="54"/>
    </row>
    <row r="40" spans="1:30" ht="13.5" customHeight="1">
      <c r="AC40" s="77"/>
      <c r="AD40" s="54"/>
    </row>
    <row r="41" spans="1:30" ht="13.5" customHeight="1">
      <c r="AC41" s="77"/>
      <c r="AD41" s="54"/>
    </row>
    <row r="42" spans="1:30" ht="13.5" customHeight="1">
      <c r="AD42" s="54"/>
    </row>
    <row r="43" spans="1:30" ht="13.5" customHeight="1">
      <c r="AC43" s="77"/>
    </row>
    <row r="44" spans="1:30" ht="26.25" customHeight="1">
      <c r="AC44" s="77"/>
    </row>
    <row r="45" spans="1:30" ht="26.25" customHeight="1">
      <c r="AC45" s="77"/>
    </row>
    <row r="46" spans="1:30" ht="26.25" customHeight="1">
      <c r="AC46" s="77"/>
    </row>
    <row r="47" spans="1:30" ht="26.25" customHeight="1">
      <c r="AC47" s="77"/>
    </row>
    <row r="52" spans="1:30">
      <c r="A52"/>
    </row>
    <row r="53" spans="1:30">
      <c r="A53"/>
    </row>
    <row r="54" spans="1:30">
      <c r="A54"/>
    </row>
    <row r="55" spans="1:30">
      <c r="AD55" t="str">
        <f>""</f>
        <v/>
      </c>
    </row>
  </sheetData>
  <mergeCells count="4">
    <mergeCell ref="A4:D4"/>
    <mergeCell ref="A6:A20"/>
    <mergeCell ref="A21:A26"/>
    <mergeCell ref="A31:D31"/>
  </mergeCells>
  <phoneticPr fontId="7" type="noConversion"/>
  <hyperlinks>
    <hyperlink ref="A1" location="Inhalt!A1" display="Zum Inhalt" xr:uid="{CA18F6CD-99F9-4D16-91DC-0B26CA0B985F}"/>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A1F8-7FD6-4B19-B51C-D647DECF9633}">
  <sheetPr>
    <tabColor rgb="FFEC6500"/>
  </sheetPr>
  <dimension ref="A1:AH73"/>
  <sheetViews>
    <sheetView zoomScale="70" zoomScaleNormal="70" workbookViewId="0">
      <selection activeCell="F22" sqref="F22"/>
    </sheetView>
  </sheetViews>
  <sheetFormatPr baseColWidth="10" defaultColWidth="11.08203125" defaultRowHeight="14"/>
  <cols>
    <col min="1" max="1" width="39.08203125" customWidth="1"/>
    <col min="2" max="2" width="40.08203125" customWidth="1"/>
    <col min="3" max="3" width="6.75" customWidth="1"/>
    <col min="4" max="4" width="14.08203125" customWidth="1"/>
    <col min="5" max="30" width="11.08203125" customWidth="1"/>
    <col min="31" max="31" width="11.08203125" style="7" customWidth="1"/>
  </cols>
  <sheetData>
    <row r="1" spans="1:31">
      <c r="A1" s="23" t="s">
        <v>42</v>
      </c>
      <c r="D1" s="1"/>
      <c r="E1" s="1"/>
      <c r="F1" s="1"/>
      <c r="G1" s="1"/>
      <c r="H1" s="1"/>
      <c r="I1" s="1"/>
      <c r="J1" s="1"/>
      <c r="K1" s="1"/>
      <c r="L1" s="1"/>
      <c r="M1" s="1"/>
      <c r="N1" s="1"/>
      <c r="O1" s="1"/>
      <c r="P1" s="1"/>
      <c r="Q1" s="1"/>
      <c r="R1" s="1"/>
      <c r="S1" s="1"/>
      <c r="T1" s="1"/>
      <c r="U1" s="1"/>
      <c r="V1" s="1"/>
      <c r="W1" s="1"/>
      <c r="X1" s="1"/>
      <c r="Y1" s="1"/>
      <c r="Z1" s="1"/>
      <c r="AA1" s="1"/>
      <c r="AB1" s="1"/>
      <c r="AC1" s="1"/>
      <c r="AD1" s="1"/>
      <c r="AE1" s="6"/>
    </row>
    <row r="2" spans="1:3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6"/>
    </row>
    <row r="4" spans="1:31" ht="28.5">
      <c r="A4" s="155" t="s">
        <v>78</v>
      </c>
      <c r="B4" s="156"/>
      <c r="C4" s="156"/>
      <c r="D4" s="156"/>
      <c r="AE4"/>
    </row>
    <row r="5" spans="1:31" ht="18.5">
      <c r="A5" s="32" t="s">
        <v>44</v>
      </c>
      <c r="B5" s="33" t="s">
        <v>45</v>
      </c>
      <c r="C5" s="33" t="s">
        <v>79</v>
      </c>
      <c r="D5" s="33"/>
      <c r="E5" s="33">
        <v>2025</v>
      </c>
      <c r="F5" s="33">
        <v>2026</v>
      </c>
      <c r="G5" s="34">
        <v>2027</v>
      </c>
      <c r="H5" s="32">
        <v>2028</v>
      </c>
      <c r="I5" s="33">
        <v>2029</v>
      </c>
      <c r="J5" s="33">
        <v>2030</v>
      </c>
      <c r="K5" s="33">
        <v>2031</v>
      </c>
      <c r="L5" s="33">
        <v>2032</v>
      </c>
      <c r="M5" s="33">
        <v>2033</v>
      </c>
      <c r="N5" s="33">
        <v>2034</v>
      </c>
      <c r="O5" s="33">
        <v>2035</v>
      </c>
      <c r="P5" s="34">
        <v>2036</v>
      </c>
      <c r="Q5" s="32">
        <v>2037</v>
      </c>
      <c r="R5" s="33">
        <v>2038</v>
      </c>
      <c r="S5" s="33">
        <v>2039</v>
      </c>
      <c r="T5" s="33">
        <v>2040</v>
      </c>
      <c r="U5" s="33">
        <v>2041</v>
      </c>
      <c r="V5" s="33">
        <v>2042</v>
      </c>
      <c r="W5" s="33">
        <v>2043</v>
      </c>
      <c r="X5" s="34">
        <v>2044</v>
      </c>
      <c r="Y5" s="32">
        <v>2045</v>
      </c>
      <c r="Z5" s="33">
        <v>2046</v>
      </c>
      <c r="AA5" s="33">
        <v>2047</v>
      </c>
      <c r="AB5" s="33">
        <v>2048</v>
      </c>
      <c r="AC5" s="33">
        <v>2049</v>
      </c>
      <c r="AD5" s="33">
        <v>2050</v>
      </c>
      <c r="AE5" s="32" t="s">
        <v>46</v>
      </c>
    </row>
    <row r="6" spans="1:31" ht="18.5">
      <c r="A6" s="164" t="s">
        <v>47</v>
      </c>
      <c r="B6" s="39" t="s">
        <v>80</v>
      </c>
      <c r="C6" s="39"/>
      <c r="D6" s="39" t="s">
        <v>49</v>
      </c>
      <c r="E6" s="99">
        <f>A2_Rohdaten!E40*10*A1_HVPI!$D$16</f>
        <v>373.67859699355756</v>
      </c>
      <c r="F6" s="99">
        <f>A2_Rohdaten!F40*10*A1_HVPI!$D$16</f>
        <v>327.82247673586255</v>
      </c>
      <c r="G6" s="99">
        <f>A2_Rohdaten!G40*10*A1_HVPI!$D$16</f>
        <v>312.89484609878303</v>
      </c>
      <c r="H6" s="99">
        <f>A2_Rohdaten!H40*10*A1_HVPI!$D$16</f>
        <v>308.40680028632784</v>
      </c>
      <c r="I6" s="99">
        <f>A2_Rohdaten!I40*10*A1_HVPI!$D$16</f>
        <v>307.5287043664996</v>
      </c>
      <c r="J6" s="99">
        <f>A2_Rohdaten!J40*10*A1_HVPI!$D$16</f>
        <v>321.38310665712237</v>
      </c>
      <c r="K6" s="99">
        <f>A2_Rohdaten!K40*10*A1_HVPI!$D$16</f>
        <v>322.55390121689334</v>
      </c>
      <c r="L6" s="99">
        <f>A2_Rohdaten!L40*10*A1_HVPI!$D$16</f>
        <v>324.50522548317815</v>
      </c>
      <c r="M6" s="99">
        <f>A2_Rohdaten!M40*10*A1_HVPI!$D$16</f>
        <v>327.52977809591977</v>
      </c>
      <c r="N6" s="99">
        <f>A2_Rohdaten!N40*10*A1_HVPI!$D$16</f>
        <v>327.04194702934859</v>
      </c>
      <c r="O6" s="99">
        <f>A2_Rohdaten!O40*10*A1_HVPI!$D$16</f>
        <v>330.84702934860405</v>
      </c>
      <c r="P6" s="99">
        <f>A2_Rohdaten!P40*10*A1_HVPI!$D$16</f>
        <v>331.13972798854684</v>
      </c>
      <c r="Q6" s="99">
        <f>A2_Rohdaten!Q40*10*A1_HVPI!$D$16</f>
        <v>330.84702934860405</v>
      </c>
      <c r="R6" s="99">
        <f>A2_Rohdaten!R40*10*A1_HVPI!$D$16</f>
        <v>327.23707945597704</v>
      </c>
      <c r="S6" s="99">
        <f>A2_Rohdaten!S40*10*A1_HVPI!$D$16</f>
        <v>323.33443092340724</v>
      </c>
      <c r="T6" s="99">
        <f>A2_Rohdaten!T40*10*A1_HVPI!$D$16</f>
        <v>319.04151753758049</v>
      </c>
      <c r="U6" s="99">
        <f>A2_Rohdaten!U40*10*A1_HVPI!$D$16</f>
        <v>320.30987831066562</v>
      </c>
      <c r="V6" s="99">
        <f>A2_Rohdaten!V40*10*A1_HVPI!$D$16</f>
        <v>321.09040801717958</v>
      </c>
      <c r="W6" s="99">
        <f>A2_Rohdaten!W40*10*A1_HVPI!$D$16</f>
        <v>321.8709377236936</v>
      </c>
      <c r="X6" s="99">
        <f>A2_Rohdaten!X40*10*A1_HVPI!$D$16</f>
        <v>326.06628489620618</v>
      </c>
      <c r="Y6" s="99">
        <f>A2_Rohdaten!Y40*10*A1_HVPI!$D$16</f>
        <v>326.35898353614886</v>
      </c>
      <c r="Z6" s="99">
        <f>A2_Rohdaten!Z40*10*A1_HVPI!$D$16</f>
        <v>327.13951324266282</v>
      </c>
      <c r="AA6" s="99">
        <f>A2_Rohdaten!AA40*10*A1_HVPI!$D$16</f>
        <v>328.017609162491</v>
      </c>
      <c r="AB6" s="99">
        <f>A2_Rohdaten!AB40*10*A1_HVPI!$D$16</f>
        <v>328.89570508231924</v>
      </c>
      <c r="AC6" s="99">
        <f>A2_Rohdaten!AC40*10*A1_HVPI!$D$16</f>
        <v>329.77380100214742</v>
      </c>
      <c r="AD6" s="100">
        <f>A2_Rohdaten!AD40*10*A1_HVPI!$D$16</f>
        <v>330.65189692197561</v>
      </c>
      <c r="AE6" s="42"/>
    </row>
    <row r="7" spans="1:31" ht="18.5">
      <c r="A7" s="165"/>
      <c r="B7" s="36" t="s">
        <v>56</v>
      </c>
      <c r="C7" s="36"/>
      <c r="D7" s="36" t="s">
        <v>49</v>
      </c>
      <c r="E7" s="97">
        <f>A2_Rohdaten!E41*10*A1_HVPI!$D$16</f>
        <v>157.27673586256265</v>
      </c>
      <c r="F7" s="97">
        <f>A2_Rohdaten!F41*10*A1_HVPI!$D$16</f>
        <v>130.44602720114528</v>
      </c>
      <c r="G7" s="97">
        <f>A2_Rohdaten!G41*10*A1_HVPI!$D$16</f>
        <v>111.5181818181818</v>
      </c>
      <c r="H7" s="97">
        <f>A2_Rohdaten!H41*10*A1_HVPI!$D$16</f>
        <v>99.127272727272711</v>
      </c>
      <c r="I7" s="97">
        <f>A2_Rohdaten!I41*10*A1_HVPI!$D$16</f>
        <v>90.639012168933405</v>
      </c>
      <c r="J7" s="97">
        <f>A2_Rohdaten!J41*10*A1_HVPI!$D$16</f>
        <v>80.004294917680738</v>
      </c>
      <c r="K7" s="97">
        <f>A2_Rohdaten!K41*10*A1_HVPI!$D$16</f>
        <v>77.467573371510369</v>
      </c>
      <c r="L7" s="97">
        <f>A2_Rohdaten!L41*10*A1_HVPI!$D$16</f>
        <v>77.857838224767363</v>
      </c>
      <c r="M7" s="97">
        <f>A2_Rohdaten!M41*10*A1_HVPI!$D$16</f>
        <v>79.711596277737996</v>
      </c>
      <c r="N7" s="97">
        <f>A2_Rohdaten!N41*10*A1_HVPI!$D$16</f>
        <v>80.394559770937718</v>
      </c>
      <c r="O7" s="97">
        <f>A2_Rohdaten!O41*10*A1_HVPI!$D$16</f>
        <v>79.516463851109506</v>
      </c>
      <c r="P7" s="97">
        <f>A2_Rohdaten!P41*10*A1_HVPI!$D$16</f>
        <v>78.248103078024315</v>
      </c>
      <c r="Q7" s="97">
        <f>A2_Rohdaten!Q41*10*A1_HVPI!$D$16</f>
        <v>77.077308518253389</v>
      </c>
      <c r="R7" s="97">
        <f>A2_Rohdaten!R41*10*A1_HVPI!$D$16</f>
        <v>75.808947745168197</v>
      </c>
      <c r="S7" s="97">
        <f>A2_Rohdaten!S41*10*A1_HVPI!$D$16</f>
        <v>74.93085182534</v>
      </c>
      <c r="T7" s="97">
        <f>A2_Rohdaten!T41*10*A1_HVPI!$D$16</f>
        <v>73.857623478883312</v>
      </c>
      <c r="U7" s="97">
        <f>A2_Rohdaten!U41*10*A1_HVPI!$D$16</f>
        <v>74.052755905511802</v>
      </c>
      <c r="V7" s="97">
        <f>A2_Rohdaten!V41*10*A1_HVPI!$D$16</f>
        <v>74.247888332140306</v>
      </c>
      <c r="W7" s="97">
        <f>A2_Rohdaten!W41*10*A1_HVPI!$D$16</f>
        <v>74.443020758768782</v>
      </c>
      <c r="X7" s="97">
        <f>A2_Rohdaten!X41*10*A1_HVPI!$D$16</f>
        <v>74.443020758768782</v>
      </c>
      <c r="Y7" s="97">
        <f>A2_Rohdaten!Y41*10*A1_HVPI!$D$16</f>
        <v>74.93085182534</v>
      </c>
      <c r="Z7" s="97">
        <f>A2_Rohdaten!Z41*10*A1_HVPI!$D$16</f>
        <v>75.906513958482449</v>
      </c>
      <c r="AA7" s="97">
        <f>A2_Rohdaten!AA41*10*A1_HVPI!$D$16</f>
        <v>76.882176091624899</v>
      </c>
      <c r="AB7" s="97">
        <f>A2_Rohdaten!AB41*10*A1_HVPI!$D$16</f>
        <v>77.857838224767363</v>
      </c>
      <c r="AC7" s="97">
        <f>A2_Rohdaten!AC41*10*A1_HVPI!$D$16</f>
        <v>78.931066571224051</v>
      </c>
      <c r="AD7" s="101">
        <f>A2_Rohdaten!AD41*10*A1_HVPI!$D$16</f>
        <v>79.906728704366486</v>
      </c>
      <c r="AE7" s="42"/>
    </row>
    <row r="8" spans="1:31" ht="18.5">
      <c r="A8" s="165"/>
      <c r="B8" s="36" t="s">
        <v>59</v>
      </c>
      <c r="C8" s="36"/>
      <c r="D8" s="36" t="s">
        <v>49</v>
      </c>
      <c r="E8" s="97">
        <f>A2_Rohdaten!E42*10*A1_HVPI!$D$16</f>
        <v>116.10379384395131</v>
      </c>
      <c r="F8" s="97">
        <f>A2_Rohdaten!F42*10*A1_HVPI!$D$16</f>
        <v>104.88367931281316</v>
      </c>
      <c r="G8" s="97">
        <f>A2_Rohdaten!G42*10*A1_HVPI!$D$16</f>
        <v>111.61574803149604</v>
      </c>
      <c r="H8" s="97">
        <f>A2_Rohdaten!H42*10*A1_HVPI!$D$16</f>
        <v>120.2015748031496</v>
      </c>
      <c r="I8" s="97">
        <f>A2_Rohdaten!I42*10*A1_HVPI!$D$16</f>
        <v>127.81173944166069</v>
      </c>
      <c r="J8" s="97">
        <f>A2_Rohdaten!J42*10*A1_HVPI!$D$16</f>
        <v>150.54466714387974</v>
      </c>
      <c r="K8" s="97">
        <f>A2_Rohdaten!K42*10*A1_HVPI!$D$16</f>
        <v>154.25218324982103</v>
      </c>
      <c r="L8" s="97">
        <f>A2_Rohdaten!L42*10*A1_HVPI!$D$16</f>
        <v>155.81324266284895</v>
      </c>
      <c r="M8" s="97">
        <f>A2_Rohdaten!M42*10*A1_HVPI!$D$16</f>
        <v>156.88647100930561</v>
      </c>
      <c r="N8" s="97">
        <f>A2_Rohdaten!N42*10*A1_HVPI!$D$16</f>
        <v>156.10594130279168</v>
      </c>
      <c r="O8" s="97">
        <f>A2_Rohdaten!O42*10*A1_HVPI!$D$16</f>
        <v>160.59398711524696</v>
      </c>
      <c r="P8" s="97">
        <f>A2_Rohdaten!P42*10*A1_HVPI!$D$16</f>
        <v>162.54531138153183</v>
      </c>
      <c r="Q8" s="97">
        <f>A2_Rohdaten!Q42*10*A1_HVPI!$D$16</f>
        <v>163.91123836793128</v>
      </c>
      <c r="R8" s="97">
        <f>A2_Rohdaten!R42*10*A1_HVPI!$D$16</f>
        <v>162.35017895490336</v>
      </c>
      <c r="S8" s="97">
        <f>A2_Rohdaten!S42*10*A1_HVPI!$D$16</f>
        <v>160.3012884753042</v>
      </c>
      <c r="T8" s="97">
        <f>A2_Rohdaten!T42*10*A1_HVPI!$D$16</f>
        <v>158.05726556907658</v>
      </c>
      <c r="U8" s="97">
        <f>A2_Rohdaten!U42*10*A1_HVPI!$D$16</f>
        <v>159.32562634216174</v>
      </c>
      <c r="V8" s="97">
        <f>A2_Rohdaten!V42*10*A1_HVPI!$D$16</f>
        <v>160.1061560486757</v>
      </c>
      <c r="W8" s="97">
        <f>A2_Rohdaten!W42*10*A1_HVPI!$D$16</f>
        <v>160.78911954187544</v>
      </c>
      <c r="X8" s="97">
        <f>A2_Rohdaten!X42*10*A1_HVPI!$D$16</f>
        <v>164.69176807444521</v>
      </c>
      <c r="Y8" s="97">
        <f>A2_Rohdaten!Y42*10*A1_HVPI!$D$16</f>
        <v>164.78933428775946</v>
      </c>
      <c r="Z8" s="97">
        <f>A2_Rohdaten!Z42*10*A1_HVPI!$D$16</f>
        <v>164.78933428775946</v>
      </c>
      <c r="AA8" s="97">
        <f>A2_Rohdaten!AA42*10*A1_HVPI!$D$16</f>
        <v>164.78933428775946</v>
      </c>
      <c r="AB8" s="97">
        <f>A2_Rohdaten!AB42*10*A1_HVPI!$D$16</f>
        <v>164.78933428775946</v>
      </c>
      <c r="AC8" s="97">
        <f>A2_Rohdaten!AC42*10*A1_HVPI!$D$16</f>
        <v>164.78933428775946</v>
      </c>
      <c r="AD8" s="101">
        <f>A2_Rohdaten!AD42*10*A1_HVPI!$D$16</f>
        <v>164.78933428775946</v>
      </c>
      <c r="AE8" s="42"/>
    </row>
    <row r="9" spans="1:31" ht="18.5">
      <c r="A9" s="165"/>
      <c r="B9" s="36" t="s">
        <v>81</v>
      </c>
      <c r="C9" s="36"/>
      <c r="D9" s="36" t="s">
        <v>49</v>
      </c>
      <c r="E9" s="97">
        <f>A2_Rohdaten!E43*10*A1_HVPI!$D$16</f>
        <v>37.953256979241225</v>
      </c>
      <c r="F9" s="97">
        <f>A2_Rohdaten!F43*10*A1_HVPI!$D$16</f>
        <v>37.562992125984245</v>
      </c>
      <c r="G9" s="97">
        <f>A2_Rohdaten!G43*10*A1_HVPI!$D$16</f>
        <v>37.172727272727272</v>
      </c>
      <c r="H9" s="97">
        <f>A2_Rohdaten!H43*10*A1_HVPI!$D$16</f>
        <v>36.88002863278453</v>
      </c>
      <c r="I9" s="97">
        <f>A2_Rohdaten!I43*10*A1_HVPI!$D$16</f>
        <v>36.489763779527557</v>
      </c>
      <c r="J9" s="97">
        <f>A2_Rohdaten!J43*10*A1_HVPI!$D$16</f>
        <v>36.197065139584822</v>
      </c>
      <c r="K9" s="97">
        <f>A2_Rohdaten!K43*10*A1_HVPI!$D$16</f>
        <v>35.806800286327842</v>
      </c>
      <c r="L9" s="97">
        <f>A2_Rohdaten!L43*10*A1_HVPI!$D$16</f>
        <v>35.514101646385107</v>
      </c>
      <c r="M9" s="97">
        <f>A2_Rohdaten!M43*10*A1_HVPI!$D$16</f>
        <v>35.221403006442372</v>
      </c>
      <c r="N9" s="97">
        <f>A2_Rohdaten!N43*10*A1_HVPI!$D$16</f>
        <v>34.928704366499638</v>
      </c>
      <c r="O9" s="97">
        <f>A2_Rohdaten!O43*10*A1_HVPI!$D$16</f>
        <v>34.538439513242658</v>
      </c>
      <c r="P9" s="97">
        <f>A2_Rohdaten!P43*10*A1_HVPI!$D$16</f>
        <v>34.245740873299916</v>
      </c>
      <c r="Q9" s="97">
        <f>A2_Rohdaten!Q43*10*A1_HVPI!$D$16</f>
        <v>33.953042233357188</v>
      </c>
      <c r="R9" s="97">
        <f>A2_Rohdaten!R43*10*A1_HVPI!$D$16</f>
        <v>33.660343593414453</v>
      </c>
      <c r="S9" s="97">
        <f>A2_Rohdaten!S43*10*A1_HVPI!$D$16</f>
        <v>33.367644953471725</v>
      </c>
      <c r="T9" s="97">
        <f>A2_Rohdaten!T43*10*A1_HVPI!$D$16</f>
        <v>33.172512526843235</v>
      </c>
      <c r="U9" s="97">
        <f>A2_Rohdaten!U43*10*A1_HVPI!$D$16</f>
        <v>32.8798138869005</v>
      </c>
      <c r="V9" s="97">
        <f>A2_Rohdaten!V43*10*A1_HVPI!$D$16</f>
        <v>32.587115246957758</v>
      </c>
      <c r="W9" s="97">
        <f>A2_Rohdaten!W43*10*A1_HVPI!$D$16</f>
        <v>32.391982820329268</v>
      </c>
      <c r="X9" s="97">
        <f>A2_Rohdaten!X43*10*A1_HVPI!$D$16</f>
        <v>32.09928418038654</v>
      </c>
      <c r="Y9" s="97">
        <f>A2_Rohdaten!Y43*10*A1_HVPI!$D$16</f>
        <v>31.806585540443798</v>
      </c>
      <c r="Z9" s="97">
        <f>A2_Rohdaten!Z43*10*A1_HVPI!$D$16</f>
        <v>31.611453113815319</v>
      </c>
      <c r="AA9" s="97">
        <f>A2_Rohdaten!AA43*10*A1_HVPI!$D$16</f>
        <v>31.31875447387258</v>
      </c>
      <c r="AB9" s="97">
        <f>A2_Rohdaten!AB43*10*A1_HVPI!$D$16</f>
        <v>31.123622047244091</v>
      </c>
      <c r="AC9" s="97">
        <f>A2_Rohdaten!AC43*10*A1_HVPI!$D$16</f>
        <v>30.928489620615601</v>
      </c>
      <c r="AD9" s="101">
        <f>A2_Rohdaten!AD43*10*A1_HVPI!$D$16</f>
        <v>30.635790980672869</v>
      </c>
      <c r="AE9" s="42"/>
    </row>
    <row r="10" spans="1:31" ht="18.5">
      <c r="A10" s="165"/>
      <c r="B10" s="36" t="s">
        <v>82</v>
      </c>
      <c r="C10" s="36"/>
      <c r="D10" s="36" t="s">
        <v>49</v>
      </c>
      <c r="E10" s="97">
        <f>A2_Rohdaten!E44*10*A1_HVPI!$D$16</f>
        <v>2.6342877594846099</v>
      </c>
      <c r="F10" s="97">
        <f>A2_Rohdaten!F44*10*A1_HVPI!$D$16</f>
        <v>2.6342877594846099</v>
      </c>
      <c r="G10" s="97">
        <f>A2_Rohdaten!G44*10*A1_HVPI!$D$16</f>
        <v>2.5367215461703649</v>
      </c>
      <c r="H10" s="97">
        <f>A2_Rohdaten!H44*10*A1_HVPI!$D$16</f>
        <v>3.0245526127415889</v>
      </c>
      <c r="I10" s="97">
        <f>A2_Rohdaten!I44*10*A1_HVPI!$D$16</f>
        <v>3.4148174659985679</v>
      </c>
      <c r="J10" s="97">
        <f>A2_Rohdaten!J44*10*A1_HVPI!$D$16</f>
        <v>3.4148174659985679</v>
      </c>
      <c r="K10" s="97">
        <f>A2_Rohdaten!K44*10*A1_HVPI!$D$16</f>
        <v>3.5123836793128125</v>
      </c>
      <c r="L10" s="97">
        <f>A2_Rohdaten!L44*10*A1_HVPI!$D$16</f>
        <v>3.5123836793128125</v>
      </c>
      <c r="M10" s="97">
        <f>A2_Rohdaten!M44*10*A1_HVPI!$D$16</f>
        <v>3.4148174659985679</v>
      </c>
      <c r="N10" s="97">
        <f>A2_Rohdaten!N44*10*A1_HVPI!$D$16</f>
        <v>3.3172512526843234</v>
      </c>
      <c r="O10" s="97">
        <f>A2_Rohdaten!O44*10*A1_HVPI!$D$16</f>
        <v>3.3172512526843234</v>
      </c>
      <c r="P10" s="97">
        <f>A2_Rohdaten!P44*10*A1_HVPI!$D$16</f>
        <v>3.2196850393700784</v>
      </c>
      <c r="Q10" s="97">
        <f>A2_Rohdaten!Q44*10*A1_HVPI!$D$16</f>
        <v>3.1221188260558339</v>
      </c>
      <c r="R10" s="97">
        <f>A2_Rohdaten!R44*10*A1_HVPI!$D$16</f>
        <v>3.1221188260558339</v>
      </c>
      <c r="S10" s="97">
        <f>A2_Rohdaten!S44*10*A1_HVPI!$D$16</f>
        <v>3.0245526127415889</v>
      </c>
      <c r="T10" s="97">
        <f>A2_Rohdaten!T44*10*A1_HVPI!$D$16</f>
        <v>3.0245526127415889</v>
      </c>
      <c r="U10" s="97">
        <f>A2_Rohdaten!U44*10*A1_HVPI!$D$16</f>
        <v>2.926986399427344</v>
      </c>
      <c r="V10" s="97">
        <f>A2_Rohdaten!V44*10*A1_HVPI!$D$16</f>
        <v>2.926986399427344</v>
      </c>
      <c r="W10" s="97">
        <f>A2_Rohdaten!W44*10*A1_HVPI!$D$16</f>
        <v>2.829420186113099</v>
      </c>
      <c r="X10" s="97">
        <f>A2_Rohdaten!X44*10*A1_HVPI!$D$16</f>
        <v>2.829420186113099</v>
      </c>
      <c r="Y10" s="97">
        <f>A2_Rohdaten!Y44*10*A1_HVPI!$D$16</f>
        <v>2.7318539727988544</v>
      </c>
      <c r="Z10" s="97">
        <f>A2_Rohdaten!Z44*10*A1_HVPI!$D$16</f>
        <v>2.6342877594846099</v>
      </c>
      <c r="AA10" s="97">
        <f>A2_Rohdaten!AA44*10*A1_HVPI!$D$16</f>
        <v>2.6342877594846099</v>
      </c>
      <c r="AB10" s="97">
        <f>A2_Rohdaten!AB44*10*A1_HVPI!$D$16</f>
        <v>2.5367215461703649</v>
      </c>
      <c r="AC10" s="97">
        <f>A2_Rohdaten!AC44*10*A1_HVPI!$D$16</f>
        <v>2.5367215461703649</v>
      </c>
      <c r="AD10" s="101">
        <f>A2_Rohdaten!AD44*10*A1_HVPI!$D$16</f>
        <v>2.5367215461703649</v>
      </c>
      <c r="AE10" s="42"/>
    </row>
    <row r="11" spans="1:31" ht="19" thickBot="1">
      <c r="A11" s="165"/>
      <c r="B11" s="41" t="s">
        <v>83</v>
      </c>
      <c r="C11" s="41"/>
      <c r="D11" s="41" t="s">
        <v>49</v>
      </c>
      <c r="E11" s="98">
        <f>A2_Rohdaten!E45*10*A1_HVPI!$D$16</f>
        <v>59.710522548317819</v>
      </c>
      <c r="F11" s="98">
        <f>A2_Rohdaten!F45*10*A1_HVPI!$D$16</f>
        <v>52.39305654974946</v>
      </c>
      <c r="G11" s="98">
        <f>A2_Rohdaten!G45*10*A1_HVPI!$D$16</f>
        <v>49.953901216893343</v>
      </c>
      <c r="H11" s="98">
        <f>A2_Rohdaten!H45*10*A1_HVPI!$D$16</f>
        <v>49.270937723693621</v>
      </c>
      <c r="I11" s="98">
        <f>A2_Rohdaten!I45*10*A1_HVPI!$D$16</f>
        <v>49.075805297065138</v>
      </c>
      <c r="J11" s="98">
        <f>A2_Rohdaten!J45*10*A1_HVPI!$D$16</f>
        <v>51.319828203292758</v>
      </c>
      <c r="K11" s="98">
        <f>A2_Rohdaten!K45*10*A1_HVPI!$D$16</f>
        <v>51.514960629921255</v>
      </c>
      <c r="L11" s="98">
        <f>A2_Rohdaten!L45*10*A1_HVPI!$D$16</f>
        <v>51.807659269863983</v>
      </c>
      <c r="M11" s="98">
        <f>A2_Rohdaten!M45*10*A1_HVPI!$D$16</f>
        <v>52.295490336435215</v>
      </c>
      <c r="N11" s="98">
        <f>A2_Rohdaten!N45*10*A1_HVPI!$D$16</f>
        <v>52.19792412312097</v>
      </c>
      <c r="O11" s="98">
        <f>A2_Rohdaten!O45*10*A1_HVPI!$D$16</f>
        <v>52.78332140300644</v>
      </c>
      <c r="P11" s="98">
        <f>A2_Rohdaten!P45*10*A1_HVPI!$D$16</f>
        <v>52.880887616320685</v>
      </c>
      <c r="Q11" s="98">
        <f>A2_Rohdaten!Q45*10*A1_HVPI!$D$16</f>
        <v>52.78332140300644</v>
      </c>
      <c r="R11" s="98">
        <f>A2_Rohdaten!R45*10*A1_HVPI!$D$16</f>
        <v>52.295490336435215</v>
      </c>
      <c r="S11" s="98">
        <f>A2_Rohdaten!S45*10*A1_HVPI!$D$16</f>
        <v>51.6125268432355</v>
      </c>
      <c r="T11" s="98">
        <f>A2_Rohdaten!T45*10*A1_HVPI!$D$16</f>
        <v>50.929563350035778</v>
      </c>
      <c r="U11" s="98">
        <f>A2_Rohdaten!U45*10*A1_HVPI!$D$16</f>
        <v>51.124695776664282</v>
      </c>
      <c r="V11" s="98">
        <f>A2_Rohdaten!V45*10*A1_HVPI!$D$16</f>
        <v>51.22226198997852</v>
      </c>
      <c r="W11" s="98">
        <f>A2_Rohdaten!W45*10*A1_HVPI!$D$16</f>
        <v>51.417394416607003</v>
      </c>
      <c r="X11" s="98">
        <f>A2_Rohdaten!X45*10*A1_HVPI!$D$16</f>
        <v>52.100357909806718</v>
      </c>
      <c r="Y11" s="98">
        <f>A2_Rohdaten!Y45*10*A1_HVPI!$D$16</f>
        <v>52.100357909806718</v>
      </c>
      <c r="Z11" s="98">
        <f>A2_Rohdaten!Z45*10*A1_HVPI!$D$16</f>
        <v>52.19792412312097</v>
      </c>
      <c r="AA11" s="98">
        <f>A2_Rohdaten!AA45*10*A1_HVPI!$D$16</f>
        <v>52.39305654974946</v>
      </c>
      <c r="AB11" s="98">
        <f>A2_Rohdaten!AB45*10*A1_HVPI!$D$16</f>
        <v>52.490622763063698</v>
      </c>
      <c r="AC11" s="98">
        <f>A2_Rohdaten!AC45*10*A1_HVPI!$D$16</f>
        <v>52.685755189692188</v>
      </c>
      <c r="AD11" s="102">
        <f>A2_Rohdaten!AD45*10*A1_HVPI!$D$16</f>
        <v>52.78332140300644</v>
      </c>
      <c r="AE11" s="41"/>
    </row>
    <row r="12" spans="1:31" ht="19" thickTop="1">
      <c r="A12" s="165"/>
      <c r="B12" s="50" t="s">
        <v>84</v>
      </c>
      <c r="C12" s="50"/>
      <c r="D12" s="79" t="s">
        <v>49</v>
      </c>
      <c r="E12" s="103">
        <f>A2_Rohdaten!E110*A1_HVPI!$D$16*10</f>
        <v>155.26784804166167</v>
      </c>
      <c r="F12" s="103">
        <f>A2_Rohdaten!F110*A1_HVPI!$D$16*10</f>
        <v>143.75336992374324</v>
      </c>
      <c r="G12" s="103">
        <f>A2_Rohdaten!G110*A1_HVPI!$D$16*10</f>
        <v>148.97813423887084</v>
      </c>
      <c r="H12" s="103">
        <f>A2_Rohdaten!H110*A1_HVPI!$D$16*10</f>
        <v>139.35308245265526</v>
      </c>
      <c r="I12" s="103">
        <f>A2_Rohdaten!I110*A1_HVPI!$D$16*10</f>
        <v>135.61126922174168</v>
      </c>
      <c r="J12" s="103">
        <f>A2_Rohdaten!J110*A1_HVPI!$D$16*10</f>
        <v>137.73859214935845</v>
      </c>
      <c r="K12" s="103">
        <f>A2_Rohdaten!K110*A1_HVPI!$D$16*10</f>
        <v>138.00884080199762</v>
      </c>
      <c r="L12" s="103">
        <f>A2_Rohdaten!L110*A1_HVPI!$D$16*10</f>
        <v>139.86614284349074</v>
      </c>
      <c r="M12" s="103">
        <f>A2_Rohdaten!M110*A1_HVPI!$D$16*10</f>
        <v>142.81978669143726</v>
      </c>
      <c r="N12" s="103">
        <f>A2_Rohdaten!N110*A1_HVPI!$D$16*10</f>
        <v>143.66891752162599</v>
      </c>
      <c r="O12" s="103">
        <f>A2_Rohdaten!O110*A1_HVPI!$D$16*10</f>
        <v>141.21268807058544</v>
      </c>
      <c r="P12" s="103">
        <f>A2_Rohdaten!P110*A1_HVPI!$D$16*10</f>
        <v>140.95735955877922</v>
      </c>
      <c r="Q12" s="103">
        <f>A2_Rohdaten!Q110*A1_HVPI!$D$16*10</f>
        <v>140.22031121816005</v>
      </c>
      <c r="R12" s="103">
        <f>A2_Rohdaten!R110*A1_HVPI!$D$16*10</f>
        <v>137.87113240479567</v>
      </c>
      <c r="S12" s="103">
        <f>A2_Rohdaten!S110*A1_HVPI!$D$16*10</f>
        <v>135.57836599580844</v>
      </c>
      <c r="T12" s="103">
        <f>A2_Rohdaten!T110*A1_HVPI!$D$16*10</f>
        <v>133.0397652173159</v>
      </c>
      <c r="U12" s="103">
        <f>A2_Rohdaten!U110*A1_HVPI!$D$16*10</f>
        <v>132.4569844134906</v>
      </c>
      <c r="V12" s="103">
        <f>A2_Rohdaten!V110*A1_HVPI!$D$16*10</f>
        <v>131.5749560004746</v>
      </c>
      <c r="W12" s="103">
        <f>A2_Rohdaten!W110*A1_HVPI!$D$16*10</f>
        <v>130.65433016839233</v>
      </c>
      <c r="X12" s="103">
        <f>A2_Rohdaten!X110*A1_HVPI!$D$16*10</f>
        <v>128.21518306129579</v>
      </c>
      <c r="Y12" s="103">
        <f>A2_Rohdaten!Y110*A1_HVPI!$D$16*10</f>
        <v>127.32285374352246</v>
      </c>
      <c r="Z12" s="103">
        <f>A2_Rohdaten!Z110*A1_HVPI!$D$16*10</f>
        <v>128.24145172668682</v>
      </c>
      <c r="AA12" s="103">
        <f>A2_Rohdaten!AA110*A1_HVPI!$D$16*10</f>
        <v>129.16117562957299</v>
      </c>
      <c r="AB12" s="103">
        <f>A2_Rohdaten!AB110*A1_HVPI!$D$16*10</f>
        <v>130.08220320926276</v>
      </c>
      <c r="AC12" s="103">
        <f>A2_Rohdaten!AC110*A1_HVPI!$D$16*10</f>
        <v>131.00461419296937</v>
      </c>
      <c r="AD12" s="103">
        <f>A2_Rohdaten!AD110*A1_HVPI!$D$16*10</f>
        <v>131.92827714504955</v>
      </c>
      <c r="AE12" s="60"/>
    </row>
    <row r="13" spans="1:31" ht="18.5">
      <c r="A13" s="165"/>
      <c r="B13" s="36" t="s">
        <v>56</v>
      </c>
      <c r="C13" s="36"/>
      <c r="D13" s="43" t="s">
        <v>49</v>
      </c>
      <c r="E13" s="104">
        <f>A2_Rohdaten!E111*A1_HVPI!$D$16*10</f>
        <v>99.112372362496885</v>
      </c>
      <c r="F13" s="104">
        <f>A2_Rohdaten!F111*A1_HVPI!$D$16*10</f>
        <v>93.586547747204094</v>
      </c>
      <c r="G13" s="104">
        <f>A2_Rohdaten!G111*A1_HVPI!$D$16*10</f>
        <v>94.300925170982339</v>
      </c>
      <c r="H13" s="104">
        <f>A2_Rohdaten!H111*A1_HVPI!$D$16*10</f>
        <v>81.4973109034039</v>
      </c>
      <c r="I13" s="104">
        <f>A2_Rohdaten!I111*A1_HVPI!$D$16*10</f>
        <v>72.918708477765279</v>
      </c>
      <c r="J13" s="104">
        <f>A2_Rohdaten!J111*A1_HVPI!$D$16*10</f>
        <v>62.001342717897657</v>
      </c>
      <c r="K13" s="104">
        <f>A2_Rohdaten!K111*A1_HVPI!$D$16*10</f>
        <v>59.312552364029287</v>
      </c>
      <c r="L13" s="104">
        <f>A2_Rohdaten!L111*A1_HVPI!$D$16*10</f>
        <v>59.748443778723434</v>
      </c>
      <c r="M13" s="104">
        <f>A2_Rohdaten!M111*A1_HVPI!$D$16*10</f>
        <v>61.652106373324088</v>
      </c>
      <c r="N13" s="104">
        <f>A2_Rohdaten!N111*A1_HVPI!$D$16*10</f>
        <v>62.521325727954078</v>
      </c>
      <c r="O13" s="104">
        <f>A2_Rohdaten!O111*A1_HVPI!$D$16*10</f>
        <v>61.628346609218305</v>
      </c>
      <c r="P13" s="104">
        <f>A2_Rohdaten!P111*A1_HVPI!$D$16*10</f>
        <v>60.315382553650963</v>
      </c>
      <c r="Q13" s="104">
        <f>A2_Rohdaten!Q111*A1_HVPI!$D$16*10</f>
        <v>58.938102933760071</v>
      </c>
      <c r="R13" s="104">
        <f>A2_Rohdaten!R111*A1_HVPI!$D$16*10</f>
        <v>57.617704682554873</v>
      </c>
      <c r="S13" s="104">
        <f>A2_Rohdaten!S111*A1_HVPI!$D$16*10</f>
        <v>56.345013193288608</v>
      </c>
      <c r="T13" s="104">
        <f>A2_Rohdaten!T111*A1_HVPI!$D$16*10</f>
        <v>54.946365199586602</v>
      </c>
      <c r="U13" s="104">
        <f>A2_Rohdaten!U111*A1_HVPI!$D$16*10</f>
        <v>54.79550570461295</v>
      </c>
      <c r="V13" s="104">
        <f>A2_Rohdaten!V111*A1_HVPI!$D$16*10</f>
        <v>54.701015585304219</v>
      </c>
      <c r="W13" s="104">
        <f>A2_Rohdaten!W111*A1_HVPI!$D$16*10</f>
        <v>54.660308303849533</v>
      </c>
      <c r="X13" s="104">
        <f>A2_Rohdaten!X111*A1_HVPI!$D$16*10</f>
        <v>54.311382114143527</v>
      </c>
      <c r="Y13" s="104">
        <f>A2_Rohdaten!Y111*A1_HVPI!$D$16*10</f>
        <v>54.29158147024733</v>
      </c>
      <c r="Z13" s="104">
        <f>A2_Rohdaten!Z111*A1_HVPI!$D$16*10</f>
        <v>55.265909371013294</v>
      </c>
      <c r="AA13" s="104">
        <f>A2_Rohdaten!AA111*A1_HVPI!$D$16*10</f>
        <v>56.240237271779264</v>
      </c>
      <c r="AB13" s="104">
        <f>A2_Rohdaten!AB111*A1_HVPI!$D$16*10</f>
        <v>57.214565172545235</v>
      </c>
      <c r="AC13" s="104">
        <f>A2_Rohdaten!AC111*A1_HVPI!$D$16*10</f>
        <v>58.188893073311206</v>
      </c>
      <c r="AD13" s="104">
        <f>A2_Rohdaten!AD111*A1_HVPI!$D$16*10</f>
        <v>59.163220974077163</v>
      </c>
      <c r="AE13" s="56"/>
    </row>
    <row r="14" spans="1:31" ht="18.5">
      <c r="A14" s="165"/>
      <c r="B14" s="36" t="s">
        <v>85</v>
      </c>
      <c r="C14" s="36"/>
      <c r="D14" s="43" t="s">
        <v>49</v>
      </c>
      <c r="E14" s="104">
        <f>A2_Rohdaten!E112*A1_HVPI!$D$16*10</f>
        <v>51.786707689325191</v>
      </c>
      <c r="F14" s="104">
        <f>A2_Rohdaten!F112*A1_HVPI!$D$16*10</f>
        <v>45.867145055516204</v>
      </c>
      <c r="G14" s="104">
        <f>A2_Rohdaten!G112*A1_HVPI!$D$16*10</f>
        <v>50.434945148051128</v>
      </c>
      <c r="H14" s="104">
        <f>A2_Rohdaten!H112*A1_HVPI!$D$16*10</f>
        <v>53.16557217938508</v>
      </c>
      <c r="I14" s="104">
        <f>A2_Rohdaten!I112*A1_HVPI!$D$16*10</f>
        <v>57.574468870117961</v>
      </c>
      <c r="J14" s="104">
        <f>A2_Rohdaten!J112*A1_HVPI!$D$16*10</f>
        <v>70.693111357971418</v>
      </c>
      <c r="K14" s="104">
        <f>A2_Rohdaten!K112*A1_HVPI!$D$16*10</f>
        <v>73.487770881864009</v>
      </c>
      <c r="L14" s="104">
        <f>A2_Rohdaten!L112*A1_HVPI!$D$16*10</f>
        <v>74.983467185269305</v>
      </c>
      <c r="M14" s="104">
        <f>A2_Rohdaten!M112*A1_HVPI!$D$16*10</f>
        <v>76.106603547913025</v>
      </c>
      <c r="N14" s="104">
        <f>A2_Rohdaten!N112*A1_HVPI!$D$16*10</f>
        <v>76.158653440944747</v>
      </c>
      <c r="O14" s="104">
        <f>A2_Rohdaten!O112*A1_HVPI!$D$16*10</f>
        <v>74.666215807694599</v>
      </c>
      <c r="P14" s="104">
        <f>A2_Rohdaten!P112*A1_HVPI!$D$16*10</f>
        <v>75.793086898422374</v>
      </c>
      <c r="Q14" s="104">
        <f>A2_Rohdaten!Q112*A1_HVPI!$D$16*10</f>
        <v>76.500839822783433</v>
      </c>
      <c r="R14" s="104">
        <f>A2_Rohdaten!R112*A1_HVPI!$D$16*10</f>
        <v>75.537744167099575</v>
      </c>
      <c r="S14" s="104">
        <f>A2_Rohdaten!S112*A1_HVPI!$D$16*10</f>
        <v>74.581555493775681</v>
      </c>
      <c r="T14" s="104">
        <f>A2_Rohdaten!T112*A1_HVPI!$D$16*10</f>
        <v>73.504020383485638</v>
      </c>
      <c r="U14" s="104">
        <f>A2_Rohdaten!U112*A1_HVPI!$D$16*10</f>
        <v>73.133224566405943</v>
      </c>
      <c r="V14" s="104">
        <f>A2_Rohdaten!V112*A1_HVPI!$D$16*10</f>
        <v>72.405577816999084</v>
      </c>
      <c r="W14" s="104">
        <f>A2_Rohdaten!W112*A1_HVPI!$D$16*10</f>
        <v>71.58444293791392</v>
      </c>
      <c r="X14" s="104">
        <f>A2_Rohdaten!X112*A1_HVPI!$D$16*10</f>
        <v>69.551925636795048</v>
      </c>
      <c r="Y14" s="104">
        <f>A2_Rohdaten!Y112*A1_HVPI!$D$16*10</f>
        <v>68.736097041116366</v>
      </c>
      <c r="Z14" s="104">
        <f>A2_Rohdaten!Z112*A1_HVPI!$D$16*10</f>
        <v>68.736097041116366</v>
      </c>
      <c r="AA14" s="104">
        <f>A2_Rohdaten!AA112*A1_HVPI!$D$16*10</f>
        <v>68.736097041116366</v>
      </c>
      <c r="AB14" s="104">
        <f>A2_Rohdaten!AB112*A1_HVPI!$D$16*10</f>
        <v>68.736097041116366</v>
      </c>
      <c r="AC14" s="104">
        <f>A2_Rohdaten!AC112*A1_HVPI!$D$16*10</f>
        <v>68.736097041116366</v>
      </c>
      <c r="AD14" s="104">
        <f>A2_Rohdaten!AD112*A1_HVPI!$D$16*10</f>
        <v>68.736097041116366</v>
      </c>
      <c r="AE14" s="56"/>
    </row>
    <row r="15" spans="1:31" ht="18.5">
      <c r="A15" s="165"/>
      <c r="B15" s="36" t="s">
        <v>86</v>
      </c>
      <c r="C15" s="36"/>
      <c r="D15" s="43" t="s">
        <v>49</v>
      </c>
      <c r="E15" s="104">
        <f>A2_Rohdaten!E113*A1_HVPI!$D$16*10</f>
        <v>1.7141495284423245</v>
      </c>
      <c r="F15" s="104">
        <f>A2_Rohdaten!F113*A1_HVPI!$D$16*10</f>
        <v>1.7036400858295473</v>
      </c>
      <c r="G15" s="104">
        <f>A2_Rohdaten!G113*A1_HVPI!$D$16*10</f>
        <v>1.6949069384048612</v>
      </c>
      <c r="H15" s="104">
        <f>A2_Rohdaten!H113*A1_HVPI!$D$16*10</f>
        <v>1.6868860852765328</v>
      </c>
      <c r="I15" s="104">
        <f>A2_Rohdaten!I113*A1_HVPI!$D$16*10</f>
        <v>1.6786205569372925</v>
      </c>
      <c r="J15" s="104">
        <f>A2_Rohdaten!J113*A1_HVPI!$D$16*10</f>
        <v>1.670220960276469</v>
      </c>
      <c r="K15" s="104">
        <f>A2_Rohdaten!K113*A1_HVPI!$D$16*10</f>
        <v>1.6620323909569694</v>
      </c>
      <c r="L15" s="104">
        <f>A2_Rohdaten!L113*A1_HVPI!$D$16*10</f>
        <v>1.6540975957498714</v>
      </c>
      <c r="M15" s="104">
        <f>A2_Rohdaten!M113*A1_HVPI!$D$16*10</f>
        <v>1.6462835616433045</v>
      </c>
      <c r="N15" s="104">
        <f>A2_Rohdaten!N113*A1_HVPI!$D$16*10</f>
        <v>1.6385781250724643</v>
      </c>
      <c r="O15" s="104">
        <f>A2_Rohdaten!O113*A1_HVPI!$D$16*10</f>
        <v>1.6310142945908768</v>
      </c>
      <c r="P15" s="104">
        <f>A2_Rohdaten!P113*A1_HVPI!$D$16*10</f>
        <v>1.6236189269866581</v>
      </c>
      <c r="Q15" s="104">
        <f>A2_Rohdaten!Q113*A1_HVPI!$D$16*10</f>
        <v>1.616406629134548</v>
      </c>
      <c r="R15" s="104">
        <f>A2_Rohdaten!R113*A1_HVPI!$D$16*10</f>
        <v>1.6093905217920665</v>
      </c>
      <c r="S15" s="104">
        <f>A2_Rohdaten!S113*A1_HVPI!$D$16*10</f>
        <v>1.6025665376154481</v>
      </c>
      <c r="T15" s="104">
        <f>A2_Rohdaten!T113*A1_HVPI!$D$16*10</f>
        <v>1.5958994183659443</v>
      </c>
      <c r="U15" s="104">
        <f>A2_Rohdaten!U113*A1_HVPI!$D$16*10</f>
        <v>1.5893703231042293</v>
      </c>
      <c r="V15" s="104">
        <f>A2_Rohdaten!V113*A1_HVPI!$D$16*10</f>
        <v>1.5829730314543311</v>
      </c>
      <c r="W15" s="104">
        <f>A2_Rohdaten!W113*A1_HVPI!$D$16*10</f>
        <v>1.5766940767955193</v>
      </c>
      <c r="X15" s="104">
        <f>A2_Rohdaten!X113*A1_HVPI!$D$16*10</f>
        <v>1.5705304878138782</v>
      </c>
      <c r="Y15" s="104">
        <f>A2_Rohdaten!Y113*A1_HVPI!$D$16*10</f>
        <v>1.564474091355172</v>
      </c>
      <c r="Z15" s="104">
        <f>A2_Rohdaten!Z113*A1_HVPI!$D$16*10</f>
        <v>1.5585213222174454</v>
      </c>
      <c r="AA15" s="104">
        <f>A2_Rohdaten!AA113*A1_HVPI!$D$16*10</f>
        <v>1.5526888177501206</v>
      </c>
      <c r="AB15" s="104">
        <f>A2_Rohdaten!AB113*A1_HVPI!$D$16*10</f>
        <v>1.5469955650056706</v>
      </c>
      <c r="AC15" s="104">
        <f>A2_Rohdaten!AC113*A1_HVPI!$D$16*10</f>
        <v>1.5414500800148958</v>
      </c>
      <c r="AD15" s="104">
        <f>A2_Rohdaten!AD113*A1_HVPI!$D$16*10</f>
        <v>1.5360383235314725</v>
      </c>
      <c r="AE15" s="56"/>
    </row>
    <row r="16" spans="1:31" ht="19" thickBot="1">
      <c r="A16" s="165"/>
      <c r="B16" s="41" t="s">
        <v>87</v>
      </c>
      <c r="C16" s="41"/>
      <c r="D16" s="55" t="s">
        <v>49</v>
      </c>
      <c r="E16" s="105">
        <f>A2_Rohdaten!E114*A1_HVPI!$D$16*10</f>
        <v>2.6546184613972397</v>
      </c>
      <c r="F16" s="105">
        <f>A2_Rohdaten!F114*A1_HVPI!$D$16*10</f>
        <v>2.5960370351933628</v>
      </c>
      <c r="G16" s="105">
        <f>A2_Rohdaten!G114*A1_HVPI!$D$16*10</f>
        <v>2.5473569814324879</v>
      </c>
      <c r="H16" s="105">
        <f>A2_Rohdaten!H114*A1_HVPI!$D$16*10</f>
        <v>3.0033132845897272</v>
      </c>
      <c r="I16" s="105">
        <f>A2_Rohdaten!I114*A1_HVPI!$D$16*10</f>
        <v>3.4394713169211371</v>
      </c>
      <c r="J16" s="105">
        <f>A2_Rohdaten!J114*A1_HVPI!$D$16*10</f>
        <v>3.3739171132129502</v>
      </c>
      <c r="K16" s="105">
        <f>A2_Rohdaten!K114*A1_HVPI!$D$16*10</f>
        <v>3.5464851651473515</v>
      </c>
      <c r="L16" s="105">
        <f>A2_Rohdaten!L114*A1_HVPI!$D$16*10</f>
        <v>3.4801342837481131</v>
      </c>
      <c r="M16" s="105">
        <f>A2_Rohdaten!M114*A1_HVPI!$D$16*10</f>
        <v>3.4147932085568344</v>
      </c>
      <c r="N16" s="105">
        <f>A2_Rohdaten!N114*A1_HVPI!$D$16*10</f>
        <v>3.3503602276547166</v>
      </c>
      <c r="O16" s="105">
        <f>A2_Rohdaten!O114*A1_HVPI!$D$16*10</f>
        <v>3.2871113590816723</v>
      </c>
      <c r="P16" s="105">
        <f>A2_Rohdaten!P114*A1_HVPI!$D$16*10</f>
        <v>3.2252711797192197</v>
      </c>
      <c r="Q16" s="105">
        <f>A2_Rohdaten!Q114*A1_HVPI!$D$16*10</f>
        <v>3.1649618324819739</v>
      </c>
      <c r="R16" s="105">
        <f>A2_Rohdaten!R114*A1_HVPI!$D$16*10</f>
        <v>3.1062930333491541</v>
      </c>
      <c r="S16" s="105">
        <f>A2_Rohdaten!S114*A1_HVPI!$D$16*10</f>
        <v>3.0492307711286943</v>
      </c>
      <c r="T16" s="105">
        <f>A2_Rohdaten!T114*A1_HVPI!$D$16*10</f>
        <v>2.9934802158777281</v>
      </c>
      <c r="U16" s="105">
        <f>A2_Rohdaten!U114*A1_HVPI!$D$16*10</f>
        <v>2.9388838193674798</v>
      </c>
      <c r="V16" s="105">
        <f>A2_Rohdaten!V114*A1_HVPI!$D$16*10</f>
        <v>2.8853895667169449</v>
      </c>
      <c r="W16" s="105">
        <f>A2_Rohdaten!W114*A1_HVPI!$D$16*10</f>
        <v>2.8328848498333499</v>
      </c>
      <c r="X16" s="105">
        <f>A2_Rohdaten!X114*A1_HVPI!$D$16*10</f>
        <v>2.7813448225433328</v>
      </c>
      <c r="Y16" s="105">
        <f>A2_Rohdaten!Y114*A1_HVPI!$D$16*10</f>
        <v>2.7307011408035842</v>
      </c>
      <c r="Z16" s="105">
        <f>A2_Rohdaten!Z114*A1_HVPI!$D$16*10</f>
        <v>2.6809239923396886</v>
      </c>
      <c r="AA16" s="105">
        <f>A2_Rohdaten!AA114*A1_HVPI!$D$16*10</f>
        <v>2.6321524989272538</v>
      </c>
      <c r="AB16" s="105">
        <f>A2_Rohdaten!AB114*A1_HVPI!$D$16*10</f>
        <v>2.5845454305954885</v>
      </c>
      <c r="AC16" s="105">
        <f>A2_Rohdaten!AC114*A1_HVPI!$D$16*10</f>
        <v>2.5381739985268963</v>
      </c>
      <c r="AD16" s="105">
        <f>A2_Rohdaten!AD114*A1_HVPI!$D$16*10</f>
        <v>2.4929208063245376</v>
      </c>
      <c r="AE16" s="57"/>
    </row>
    <row r="17" spans="1:34" ht="19" thickTop="1">
      <c r="A17" s="165"/>
      <c r="B17" s="39" t="s">
        <v>88</v>
      </c>
      <c r="C17" s="39"/>
      <c r="D17" s="79" t="s">
        <v>49</v>
      </c>
      <c r="E17" s="103">
        <f>A2_Rohdaten!E115*A1_HVPI!$D$16*10</f>
        <v>108.09980354359422</v>
      </c>
      <c r="F17" s="103">
        <f>A2_Rohdaten!F115*A1_HVPI!$D$16*10</f>
        <v>99.141044181042986</v>
      </c>
      <c r="G17" s="103">
        <f>A2_Rohdaten!G115*A1_HVPI!$D$16*10</f>
        <v>101.04411833693459</v>
      </c>
      <c r="H17" s="103">
        <f>A2_Rohdaten!H115*A1_HVPI!$D$16*10</f>
        <v>89.3379571033649</v>
      </c>
      <c r="I17" s="103">
        <f>A2_Rohdaten!I115*A1_HVPI!$D$16*10</f>
        <v>81.908118705750098</v>
      </c>
      <c r="J17" s="103">
        <f>A2_Rohdaten!J115*A1_HVPI!$D$16*10</f>
        <v>76.114259643700791</v>
      </c>
      <c r="K17" s="103">
        <f>A2_Rohdaten!K115*A1_HVPI!$D$16*10</f>
        <v>74.264754878344988</v>
      </c>
      <c r="L17" s="103">
        <f>A2_Rohdaten!L115*A1_HVPI!$D$16*10</f>
        <v>75.25253186837918</v>
      </c>
      <c r="M17" s="103">
        <f>A2_Rohdaten!M115*A1_HVPI!$D$16*10</f>
        <v>77.553762924034146</v>
      </c>
      <c r="N17" s="103">
        <f>A2_Rohdaten!N115*A1_HVPI!$D$16*10</f>
        <v>78.509546065905241</v>
      </c>
      <c r="O17" s="103">
        <f>A2_Rohdaten!O115*A1_HVPI!$D$16*10</f>
        <v>78.286891309165554</v>
      </c>
      <c r="P17" s="103">
        <f>A2_Rohdaten!P115*A1_HVPI!$D$16*10</f>
        <v>77.462428440743366</v>
      </c>
      <c r="Q17" s="103">
        <f>A2_Rohdaten!Q115*A1_HVPI!$D$16*10</f>
        <v>76.410882167451092</v>
      </c>
      <c r="R17" s="103">
        <f>A2_Rohdaten!R115*A1_HVPI!$D$16*10</f>
        <v>74.71573204608157</v>
      </c>
      <c r="S17" s="103">
        <f>A2_Rohdaten!S115*A1_HVPI!$D$16*10</f>
        <v>73.113136149504683</v>
      </c>
      <c r="T17" s="103">
        <f>A2_Rohdaten!T115*A1_HVPI!$D$16*10</f>
        <v>71.381324959177462</v>
      </c>
      <c r="U17" s="103">
        <f>A2_Rohdaten!U115*A1_HVPI!$D$16*10</f>
        <v>70.850964425298841</v>
      </c>
      <c r="V17" s="103">
        <f>A2_Rohdaten!V115*A1_HVPI!$D$16*10</f>
        <v>70.284916921841713</v>
      </c>
      <c r="W17" s="103">
        <f>A2_Rohdaten!W115*A1_HVPI!$D$16*10</f>
        <v>69.752518943016199</v>
      </c>
      <c r="X17" s="103">
        <f>A2_Rohdaten!X115*A1_HVPI!$D$16*10</f>
        <v>68.566570152699654</v>
      </c>
      <c r="Y17" s="103">
        <f>A2_Rohdaten!Y115*A1_HVPI!$D$16*10</f>
        <v>68.147293717786198</v>
      </c>
      <c r="Z17" s="103">
        <f>A2_Rohdaten!Z115*A1_HVPI!$D$16*10</f>
        <v>58.175809349149574</v>
      </c>
      <c r="AA17" s="103">
        <f>A2_Rohdaten!AA115*A1_HVPI!$D$16*10</f>
        <v>59.144255973954799</v>
      </c>
      <c r="AB17" s="103">
        <f>A2_Rohdaten!AB115*A1_HVPI!$D$16*10</f>
        <v>60.112843014907995</v>
      </c>
      <c r="AC17" s="103">
        <f>A2_Rohdaten!AC115*A1_HVPI!$D$16*10</f>
        <v>61.081579059251119</v>
      </c>
      <c r="AD17" s="103">
        <f>A2_Rohdaten!AD115*A1_HVPI!$D$16*10</f>
        <v>62.050449950341466</v>
      </c>
      <c r="AE17" s="60"/>
    </row>
    <row r="18" spans="1:34" ht="18.5">
      <c r="A18" s="165"/>
      <c r="B18" s="36" t="s">
        <v>56</v>
      </c>
      <c r="C18" s="36"/>
      <c r="D18" s="43" t="s">
        <v>49</v>
      </c>
      <c r="E18" s="104">
        <f>A2_Rohdaten!E116*A1_HVPI!$D$16*10</f>
        <v>95.88491769393255</v>
      </c>
      <c r="F18" s="104">
        <f>A2_Rohdaten!F116*A1_HVPI!$D$16*10</f>
        <v>90.359093078639759</v>
      </c>
      <c r="G18" s="104">
        <f>A2_Rohdaten!G116*A1_HVPI!$D$16*10</f>
        <v>91.07347050241799</v>
      </c>
      <c r="H18" s="104">
        <f>A2_Rohdaten!H116*A1_HVPI!$D$16*10</f>
        <v>78.269856234839565</v>
      </c>
      <c r="I18" s="104">
        <f>A2_Rohdaten!I116*A1_HVPI!$D$16*10</f>
        <v>69.69125380920093</v>
      </c>
      <c r="J18" s="104">
        <f>A2_Rohdaten!J116*A1_HVPI!$D$16*10</f>
        <v>58.773888049333323</v>
      </c>
      <c r="K18" s="104">
        <f>A2_Rohdaten!K116*A1_HVPI!$D$16*10</f>
        <v>56.085097695464945</v>
      </c>
      <c r="L18" s="104">
        <f>A2_Rohdaten!L116*A1_HVPI!$D$16*10</f>
        <v>56.520989110159093</v>
      </c>
      <c r="M18" s="104">
        <f>A2_Rohdaten!M116*A1_HVPI!$D$16*10</f>
        <v>58.424651704759754</v>
      </c>
      <c r="N18" s="104">
        <f>A2_Rohdaten!N116*A1_HVPI!$D$16*10</f>
        <v>59.293871059389744</v>
      </c>
      <c r="O18" s="104">
        <f>A2_Rohdaten!O116*A1_HVPI!$D$16*10</f>
        <v>58.400891940653963</v>
      </c>
      <c r="P18" s="104">
        <f>A2_Rohdaten!P116*A1_HVPI!$D$16*10</f>
        <v>57.087927885086629</v>
      </c>
      <c r="Q18" s="104">
        <f>A2_Rohdaten!Q116*A1_HVPI!$D$16*10</f>
        <v>55.710648265195736</v>
      </c>
      <c r="R18" s="104">
        <f>A2_Rohdaten!R116*A1_HVPI!$D$16*10</f>
        <v>54.390250013990531</v>
      </c>
      <c r="S18" s="104">
        <f>A2_Rohdaten!S116*A1_HVPI!$D$16*10</f>
        <v>53.117558524724267</v>
      </c>
      <c r="T18" s="104">
        <f>A2_Rohdaten!T116*A1_HVPI!$D$16*10</f>
        <v>51.71891053102226</v>
      </c>
      <c r="U18" s="104">
        <f>A2_Rohdaten!U116*A1_HVPI!$D$16*10</f>
        <v>51.568051036048608</v>
      </c>
      <c r="V18" s="104">
        <f>A2_Rohdaten!V116*A1_HVPI!$D$16*10</f>
        <v>51.473560916739878</v>
      </c>
      <c r="W18" s="104">
        <f>A2_Rohdaten!W116*A1_HVPI!$D$16*10</f>
        <v>51.432853635285198</v>
      </c>
      <c r="X18" s="104">
        <f>A2_Rohdaten!X116*A1_HVPI!$D$16*10</f>
        <v>51.083927445579192</v>
      </c>
      <c r="Y18" s="104">
        <f>A2_Rohdaten!Y116*A1_HVPI!$D$16*10</f>
        <v>51.064126801682988</v>
      </c>
      <c r="Z18" s="104">
        <f>A2_Rohdaten!Z116*A1_HVPI!$D$16*10</f>
        <v>52.038454702448959</v>
      </c>
      <c r="AA18" s="104">
        <f>A2_Rohdaten!AA116*A1_HVPI!$D$16*10</f>
        <v>53.01278260321493</v>
      </c>
      <c r="AB18" s="104">
        <f>A2_Rohdaten!AB116*A1_HVPI!$D$16*10</f>
        <v>53.987110503980901</v>
      </c>
      <c r="AC18" s="104">
        <f>A2_Rohdaten!AC116*A1_HVPI!$D$16*10</f>
        <v>54.961438404746872</v>
      </c>
      <c r="AD18" s="104">
        <f>A2_Rohdaten!AD116*A1_HVPI!$D$16*10</f>
        <v>55.935766305512828</v>
      </c>
      <c r="AE18" s="56"/>
    </row>
    <row r="19" spans="1:34" ht="18.5">
      <c r="A19" s="165"/>
      <c r="B19" s="36" t="s">
        <v>59</v>
      </c>
      <c r="C19" s="36"/>
      <c r="D19" s="43" t="s">
        <v>49</v>
      </c>
      <c r="E19" s="104">
        <f>A2_Rohdaten!E117*A1_HVPI!$D$16*10</f>
        <v>11.443589694646194</v>
      </c>
      <c r="F19" s="104">
        <f>A2_Rohdaten!F117*A1_HVPI!$D$16*10</f>
        <v>8.021222971426706</v>
      </c>
      <c r="G19" s="104">
        <f>A2_Rohdaten!G117*A1_HVPI!$D$16*10</f>
        <v>9.2187015310185121</v>
      </c>
      <c r="H19" s="104">
        <f>A2_Rohdaten!H117*A1_HVPI!$D$16*10</f>
        <v>10.323719461852452</v>
      </c>
      <c r="I19" s="104">
        <f>A2_Rohdaten!I117*A1_HVPI!$D$16*10</f>
        <v>11.480312860183178</v>
      </c>
      <c r="J19" s="104">
        <f>A2_Rohdaten!J117*A1_HVPI!$D$16*10</f>
        <v>16.61228470886601</v>
      </c>
      <c r="K19" s="104">
        <f>A2_Rohdaten!K117*A1_HVPI!$D$16*10</f>
        <v>17.459586298646158</v>
      </c>
      <c r="L19" s="104">
        <f>A2_Rohdaten!L117*A1_HVPI!$D$16*10</f>
        <v>18.019473020074688</v>
      </c>
      <c r="M19" s="104">
        <f>A2_Rohdaten!M117*A1_HVPI!$D$16*10</f>
        <v>18.424920856310752</v>
      </c>
      <c r="N19" s="104">
        <f>A2_Rohdaten!N117*A1_HVPI!$D$16*10</f>
        <v>18.519254513103593</v>
      </c>
      <c r="O19" s="104">
        <f>A2_Rohdaten!O117*A1_HVPI!$D$16*10</f>
        <v>19.197205954449863</v>
      </c>
      <c r="P19" s="104">
        <f>A2_Rohdaten!P117*A1_HVPI!$D$16*10</f>
        <v>19.693164349378588</v>
      </c>
      <c r="Q19" s="104">
        <f>A2_Rohdaten!Q117*A1_HVPI!$D$16*10</f>
        <v>20.026170303176549</v>
      </c>
      <c r="R19" s="104">
        <f>A2_Rohdaten!R117*A1_HVPI!$D$16*10</f>
        <v>19.658493209153832</v>
      </c>
      <c r="S19" s="104">
        <f>A2_Rohdaten!S117*A1_HVPI!$D$16*10</f>
        <v>19.335469848282067</v>
      </c>
      <c r="T19" s="104">
        <f>A2_Rohdaten!T117*A1_HVPI!$D$16*10</f>
        <v>19.009029521461592</v>
      </c>
      <c r="U19" s="104">
        <f>A2_Rohdaten!U117*A1_HVPI!$D$16*10</f>
        <v>18.636112174214855</v>
      </c>
      <c r="V19" s="104">
        <f>A2_Rohdaten!V117*A1_HVPI!$D$16*10</f>
        <v>18.171005575969016</v>
      </c>
      <c r="W19" s="104">
        <f>A2_Rohdaten!W117*A1_HVPI!$D$16*10</f>
        <v>17.685646337973875</v>
      </c>
      <c r="X19" s="104">
        <f>A2_Rohdaten!X117*A1_HVPI!$D$16*10</f>
        <v>16.854838866372276</v>
      </c>
      <c r="Y19" s="104">
        <f>A2_Rohdaten!Y117*A1_HVPI!$D$16*10</f>
        <v>16.461470115495466</v>
      </c>
      <c r="Z19" s="104">
        <f>A2_Rohdaten!Z117*A1_HVPI!$D$16*10</f>
        <v>5.5216603923790588</v>
      </c>
      <c r="AA19" s="104">
        <f>A2_Rohdaten!AA117*A1_HVPI!$D$16*10</f>
        <v>5.5216603923790588</v>
      </c>
      <c r="AB19" s="104">
        <f>A2_Rohdaten!AB117*A1_HVPI!$D$16*10</f>
        <v>5.5216603923790588</v>
      </c>
      <c r="AC19" s="104">
        <f>A2_Rohdaten!AC117*A1_HVPI!$D$16*10</f>
        <v>5.5216603923790588</v>
      </c>
      <c r="AD19" s="104">
        <f>A2_Rohdaten!AD117*A1_HVPI!$D$16*10</f>
        <v>5.5216603923790588</v>
      </c>
      <c r="AE19" s="56"/>
    </row>
    <row r="20" spans="1:34" ht="18.5">
      <c r="A20" s="165"/>
      <c r="B20" s="36" t="s">
        <v>89</v>
      </c>
      <c r="C20" s="36"/>
      <c r="D20" s="43" t="s">
        <v>49</v>
      </c>
      <c r="E20" s="104">
        <f>A2_Rohdaten!E118*A1_HVPI!$D$16*10</f>
        <v>0.47623559525130094</v>
      </c>
      <c r="F20" s="104">
        <f>A2_Rohdaten!F118*A1_HVPI!$D$16*10</f>
        <v>0.46572615263852363</v>
      </c>
      <c r="G20" s="104">
        <f>A2_Rohdaten!G118*A1_HVPI!$D$16*10</f>
        <v>0.45699300521383757</v>
      </c>
      <c r="H20" s="104">
        <f>A2_Rohdaten!H118*A1_HVPI!$D$16*10</f>
        <v>0.448972152085509</v>
      </c>
      <c r="I20" s="104">
        <f>A2_Rohdaten!I118*A1_HVPI!$D$16*10</f>
        <v>0.44070662374626912</v>
      </c>
      <c r="J20" s="104">
        <f>A2_Rohdaten!J118*A1_HVPI!$D$16*10</f>
        <v>0.43230702708544533</v>
      </c>
      <c r="K20" s="104">
        <f>A2_Rohdaten!K118*A1_HVPI!$D$16*10</f>
        <v>0.42411845776594581</v>
      </c>
      <c r="L20" s="104">
        <f>A2_Rohdaten!L118*A1_HVPI!$D$16*10</f>
        <v>0.41618366255884764</v>
      </c>
      <c r="M20" s="104">
        <f>A2_Rohdaten!M118*A1_HVPI!$D$16*10</f>
        <v>0.40836962845228097</v>
      </c>
      <c r="N20" s="104">
        <f>A2_Rohdaten!N118*A1_HVPI!$D$16*10</f>
        <v>0.4006641918814407</v>
      </c>
      <c r="O20" s="104">
        <f>A2_Rohdaten!O118*A1_HVPI!$D$16*10</f>
        <v>0.39310036139985299</v>
      </c>
      <c r="P20" s="104">
        <f>A2_Rohdaten!P118*A1_HVPI!$D$16*10</f>
        <v>0.38570499379563422</v>
      </c>
      <c r="Q20" s="104">
        <f>A2_Rohdaten!Q118*A1_HVPI!$D$16*10</f>
        <v>0.37849269594352447</v>
      </c>
      <c r="R20" s="104">
        <f>A2_Rohdaten!R118*A1_HVPI!$D$16*10</f>
        <v>0.37147658860104305</v>
      </c>
      <c r="S20" s="104">
        <f>A2_Rohdaten!S118*A1_HVPI!$D$16*10</f>
        <v>0.3646526044244246</v>
      </c>
      <c r="T20" s="104">
        <f>A2_Rohdaten!T118*A1_HVPI!$D$16*10</f>
        <v>0.3579854851749204</v>
      </c>
      <c r="U20" s="104">
        <f>A2_Rohdaten!U118*A1_HVPI!$D$16*10</f>
        <v>0.35145638991320594</v>
      </c>
      <c r="V20" s="104">
        <f>A2_Rohdaten!V118*A1_HVPI!$D$16*10</f>
        <v>0.34505909826330733</v>
      </c>
      <c r="W20" s="104">
        <f>A2_Rohdaten!W118*A1_HVPI!$D$16*10</f>
        <v>0.33878014360449576</v>
      </c>
      <c r="X20" s="104">
        <f>A2_Rohdaten!X118*A1_HVPI!$D$16*10</f>
        <v>0.33261655462285439</v>
      </c>
      <c r="Y20" s="104">
        <f>A2_Rohdaten!Y118*A1_HVPI!$D$16*10</f>
        <v>0.3265601581641483</v>
      </c>
      <c r="Z20" s="104">
        <f>A2_Rohdaten!Z118*A1_HVPI!$D$16*10</f>
        <v>0.32060738902642194</v>
      </c>
      <c r="AA20" s="104">
        <f>A2_Rohdaten!AA118*A1_HVPI!$D$16*10</f>
        <v>0.31477488455909691</v>
      </c>
      <c r="AB20" s="104">
        <f>A2_Rohdaten!AB118*A1_HVPI!$D$16*10</f>
        <v>0.30908163181464698</v>
      </c>
      <c r="AC20" s="104">
        <f>A2_Rohdaten!AC118*A1_HVPI!$D$16*10</f>
        <v>0.30353614682387225</v>
      </c>
      <c r="AD20" s="104">
        <f>A2_Rohdaten!AD118*A1_HVPI!$D$16*10</f>
        <v>0.29812439034044913</v>
      </c>
      <c r="AE20" s="56"/>
    </row>
    <row r="21" spans="1:34" ht="19" thickBot="1">
      <c r="A21" s="166"/>
      <c r="B21" s="41" t="s">
        <v>82</v>
      </c>
      <c r="C21" s="41"/>
      <c r="D21" s="55" t="s">
        <v>49</v>
      </c>
      <c r="E21" s="105">
        <f>A2_Rohdaten!E119*A1_HVPI!$D$16*10</f>
        <v>0.29506055976418893</v>
      </c>
      <c r="F21" s="105">
        <f>A2_Rohdaten!F119*A1_HVPI!$D$16*10</f>
        <v>0.29500197833798503</v>
      </c>
      <c r="G21" s="105">
        <f>A2_Rohdaten!G119*A1_HVPI!$D$16*10</f>
        <v>0.29495329828422412</v>
      </c>
      <c r="H21" s="105">
        <f>A2_Rohdaten!H119*A1_HVPI!$D$16*10</f>
        <v>0.29540925458738143</v>
      </c>
      <c r="I21" s="105">
        <f>A2_Rohdaten!I119*A1_HVPI!$D$16*10</f>
        <v>0.29584541261971276</v>
      </c>
      <c r="J21" s="105">
        <f>A2_Rohdaten!J119*A1_HVPI!$D$16*10</f>
        <v>0.29577985841600463</v>
      </c>
      <c r="K21" s="105">
        <f>A2_Rohdaten!K119*A1_HVPI!$D$16*10</f>
        <v>0.29595242646793901</v>
      </c>
      <c r="L21" s="105">
        <f>A2_Rohdaten!L119*A1_HVPI!$D$16*10</f>
        <v>0.29588607558653979</v>
      </c>
      <c r="M21" s="105">
        <f>A2_Rohdaten!M119*A1_HVPI!$D$16*10</f>
        <v>0.29582073451134849</v>
      </c>
      <c r="N21" s="105">
        <f>A2_Rohdaten!N119*A1_HVPI!$D$16*10</f>
        <v>0.29575630153044635</v>
      </c>
      <c r="O21" s="105">
        <f>A2_Rohdaten!O119*A1_HVPI!$D$16*10</f>
        <v>0.29569305266187335</v>
      </c>
      <c r="P21" s="105">
        <f>A2_Rohdaten!P119*A1_HVPI!$D$16*10</f>
        <v>0.2956312124825109</v>
      </c>
      <c r="Q21" s="105">
        <f>A2_Rohdaten!Q119*A1_HVPI!$D$16*10</f>
        <v>0.29557090313527368</v>
      </c>
      <c r="R21" s="105">
        <f>A2_Rohdaten!R119*A1_HVPI!$D$16*10</f>
        <v>0.29551223433614082</v>
      </c>
      <c r="S21" s="105">
        <f>A2_Rohdaten!S119*A1_HVPI!$D$16*10</f>
        <v>0.29545517207392036</v>
      </c>
      <c r="T21" s="105">
        <f>A2_Rohdaten!T119*A1_HVPI!$D$16*10</f>
        <v>0.29539942151866944</v>
      </c>
      <c r="U21" s="105">
        <f>A2_Rohdaten!U119*A1_HVPI!$D$16*10</f>
        <v>0.29534482512215915</v>
      </c>
      <c r="V21" s="105">
        <f>A2_Rohdaten!V119*A1_HVPI!$D$16*10</f>
        <v>0.29529133086950865</v>
      </c>
      <c r="W21" s="105">
        <f>A2_Rohdaten!W119*A1_HVPI!$D$16*10</f>
        <v>0.29523882615262503</v>
      </c>
      <c r="X21" s="105">
        <f>A2_Rohdaten!X119*A1_HVPI!$D$16*10</f>
        <v>0.29518728612533501</v>
      </c>
      <c r="Y21" s="105">
        <f>A2_Rohdaten!Y119*A1_HVPI!$D$16*10</f>
        <v>0.29513664244359522</v>
      </c>
      <c r="Z21" s="105">
        <f>A2_Rohdaten!Z119*A1_HVPI!$D$16*10</f>
        <v>0.29508686529513134</v>
      </c>
      <c r="AA21" s="105">
        <f>A2_Rohdaten!AA119*A1_HVPI!$D$16*10</f>
        <v>0.29503809380171891</v>
      </c>
      <c r="AB21" s="105">
        <f>A2_Rohdaten!AB119*A1_HVPI!$D$16*10</f>
        <v>0.29499048673338713</v>
      </c>
      <c r="AC21" s="105">
        <f>A2_Rohdaten!AC119*A1_HVPI!$D$16*10</f>
        <v>0.29494411530131853</v>
      </c>
      <c r="AD21" s="105">
        <f>A2_Rohdaten!AD119*A1_HVPI!$D$16*10</f>
        <v>0.2948988621091162</v>
      </c>
      <c r="AE21" s="57"/>
    </row>
    <row r="22" spans="1:34" ht="19" thickTop="1">
      <c r="A22" s="45" t="s">
        <v>90</v>
      </c>
      <c r="B22" s="46" t="s">
        <v>72</v>
      </c>
      <c r="C22" s="46"/>
      <c r="D22" s="46" t="s">
        <v>49</v>
      </c>
      <c r="E22" s="103">
        <f>A2_Rohdaten!E52*3.6*A1_HVPI!$D$12</f>
        <v>293.7346019920999</v>
      </c>
      <c r="F22" s="103"/>
      <c r="G22" s="103"/>
      <c r="H22" s="103"/>
      <c r="I22" s="103"/>
      <c r="J22" s="103">
        <f>A2_Rohdaten!J52*3.6*A1_HVPI!$D$12</f>
        <v>287.27911933220355</v>
      </c>
      <c r="K22" s="103"/>
      <c r="L22" s="103"/>
      <c r="M22" s="103"/>
      <c r="N22" s="103"/>
      <c r="O22" s="103">
        <f>A2_Rohdaten!O52*3.6*A1_HVPI!$D$12</f>
        <v>276.43914928763945</v>
      </c>
      <c r="P22" s="103"/>
      <c r="Q22" s="103"/>
      <c r="R22" s="103"/>
      <c r="S22" s="103"/>
      <c r="T22" s="103">
        <f>A2_Rohdaten!T52*3.6*A1_HVPI!$D$12</f>
        <v>275.72688665956099</v>
      </c>
      <c r="U22" s="103"/>
      <c r="V22" s="103"/>
      <c r="W22" s="103"/>
      <c r="X22" s="103"/>
      <c r="Y22" s="103">
        <f>A2_Rohdaten!Y52*3.6*A1_HVPI!$D$12</f>
        <v>278.23953140578266</v>
      </c>
      <c r="Z22" s="103"/>
      <c r="AA22" s="103"/>
      <c r="AB22" s="103"/>
      <c r="AC22" s="103"/>
      <c r="AD22" s="103"/>
      <c r="AE22" s="46" t="s">
        <v>91</v>
      </c>
    </row>
    <row r="23" spans="1:34" ht="18.5">
      <c r="A23" s="30" t="s">
        <v>92</v>
      </c>
      <c r="B23" s="31" t="s">
        <v>72</v>
      </c>
      <c r="C23" s="31"/>
      <c r="D23" s="31" t="s">
        <v>49</v>
      </c>
      <c r="E23" s="104">
        <f>A2_Rohdaten!E56*3.6*A1_HVPI!$D$12</f>
        <v>381.68756231306099</v>
      </c>
      <c r="F23" s="104"/>
      <c r="G23" s="104"/>
      <c r="H23" s="104"/>
      <c r="I23" s="104"/>
      <c r="J23" s="104">
        <f>A2_Rohdaten!J56*3.6*A1_HVPI!$D$12</f>
        <v>338.04914007976072</v>
      </c>
      <c r="K23" s="104"/>
      <c r="L23" s="104"/>
      <c r="M23" s="104"/>
      <c r="N23" s="104"/>
      <c r="O23" s="104">
        <f>A2_Rohdaten!O56*3.6*A1_HVPI!$D$12</f>
        <v>308.79831754735801</v>
      </c>
      <c r="P23" s="104"/>
      <c r="Q23" s="104"/>
      <c r="R23" s="104"/>
      <c r="S23" s="104"/>
      <c r="T23" s="104">
        <f>A2_Rohdaten!T56*3.6*A1_HVPI!$D$12</f>
        <v>293.4594715852445</v>
      </c>
      <c r="U23" s="104"/>
      <c r="V23" s="104"/>
      <c r="W23" s="104"/>
      <c r="X23" s="104"/>
      <c r="Y23" s="104">
        <f>A2_Rohdaten!Y56*3.6*A1_HVPI!$D$12</f>
        <v>274.55345214356936</v>
      </c>
      <c r="Z23" s="104"/>
      <c r="AA23" s="104"/>
      <c r="AB23" s="104"/>
      <c r="AC23" s="104"/>
      <c r="AD23" s="104"/>
      <c r="AE23" s="46" t="s">
        <v>91</v>
      </c>
    </row>
    <row r="24" spans="1:34" ht="18.5">
      <c r="A24" s="30" t="s">
        <v>62</v>
      </c>
      <c r="B24" s="31" t="s">
        <v>93</v>
      </c>
      <c r="C24" s="31"/>
      <c r="D24" s="31" t="s">
        <v>49</v>
      </c>
      <c r="E24" s="104">
        <f>A2_Rohdaten!E57*10*A1_HVPI!$D$14</f>
        <v>371.94979816922688</v>
      </c>
      <c r="F24" s="104"/>
      <c r="G24" s="104"/>
      <c r="H24" s="104"/>
      <c r="I24" s="104"/>
      <c r="J24" s="104">
        <f>A2_Rohdaten!J57*10*A1_HVPI!$D$14</f>
        <v>410.54197128084235</v>
      </c>
      <c r="K24" s="104"/>
      <c r="L24" s="104"/>
      <c r="M24" s="104"/>
      <c r="N24" s="104"/>
      <c r="O24" s="104">
        <f>A2_Rohdaten!O57*10*A1_HVPI!$D$14</f>
        <v>384.5833034097551</v>
      </c>
      <c r="P24" s="104"/>
      <c r="Q24" s="104"/>
      <c r="R24" s="104"/>
      <c r="S24" s="104"/>
      <c r="T24" s="104">
        <f>A2_Rohdaten!T57*10*A1_HVPI!$D$14</f>
        <v>384.16249903477859</v>
      </c>
      <c r="U24" s="104"/>
      <c r="V24" s="104"/>
      <c r="W24" s="104"/>
      <c r="X24" s="104"/>
      <c r="Y24" s="104">
        <f>A2_Rohdaten!Y57*10*A1_HVPI!$D$14</f>
        <v>359.39246075283558</v>
      </c>
      <c r="Z24" s="104"/>
      <c r="AA24" s="104"/>
      <c r="AB24" s="104"/>
      <c r="AC24" s="104"/>
      <c r="AD24" s="104"/>
      <c r="AE24" s="31"/>
    </row>
    <row r="25" spans="1:34" s="14" customFormat="1" ht="18.5">
      <c r="A25" s="30" t="s">
        <v>69</v>
      </c>
      <c r="B25" s="31" t="s">
        <v>94</v>
      </c>
      <c r="C25" s="31"/>
      <c r="D25" s="31" t="s">
        <v>49</v>
      </c>
      <c r="E25" s="104">
        <f>A2_Rohdaten!E59*A1_HVPI!$D$10*1000</f>
        <v>387.156987065686</v>
      </c>
      <c r="F25" s="104"/>
      <c r="G25" s="104"/>
      <c r="H25" s="104"/>
      <c r="I25" s="104"/>
      <c r="J25" s="104">
        <f>A2_Rohdaten!J59*A1_HVPI!$D$10*1000</f>
        <v>387.156987065686</v>
      </c>
      <c r="K25" s="104"/>
      <c r="L25" s="104"/>
      <c r="M25" s="104"/>
      <c r="N25" s="104"/>
      <c r="O25" s="104">
        <f>A2_Rohdaten!O59*A1_HVPI!$D$10*1000</f>
        <v>399.25564291148874</v>
      </c>
      <c r="P25" s="104"/>
      <c r="Q25" s="104"/>
      <c r="R25" s="104"/>
      <c r="S25" s="104"/>
      <c r="T25" s="104">
        <f>A2_Rohdaten!T59*A1_HVPI!$D$10*1000</f>
        <v>423.45295460309404</v>
      </c>
      <c r="U25" s="104"/>
      <c r="V25" s="104"/>
      <c r="W25" s="104"/>
      <c r="X25" s="104"/>
      <c r="Y25" s="104">
        <f>A2_Rohdaten!Y59*A1_HVPI!$D$10*1000</f>
        <v>423.45295460309404</v>
      </c>
      <c r="Z25" s="104"/>
      <c r="AA25" s="104"/>
      <c r="AB25" s="104"/>
      <c r="AC25" s="104"/>
      <c r="AD25" s="104"/>
      <c r="AE25" s="31"/>
      <c r="AF25" s="13"/>
      <c r="AG25" s="13"/>
      <c r="AH25" s="13"/>
    </row>
    <row r="26" spans="1:34">
      <c r="E26" s="4"/>
      <c r="F26" s="4"/>
      <c r="G26" s="4"/>
      <c r="H26" s="4"/>
      <c r="I26" s="4"/>
      <c r="J26" s="4"/>
      <c r="K26" s="4"/>
      <c r="L26" s="4"/>
      <c r="M26" s="4"/>
      <c r="N26" s="4"/>
      <c r="O26" s="4"/>
      <c r="P26" s="4"/>
      <c r="Q26" s="4"/>
      <c r="R26" s="4"/>
      <c r="S26" s="4"/>
      <c r="T26" s="4"/>
      <c r="U26" s="4"/>
      <c r="V26" s="4"/>
      <c r="W26" s="4"/>
      <c r="X26" s="4"/>
      <c r="Y26" s="4"/>
      <c r="Z26" s="4"/>
      <c r="AA26" s="4"/>
      <c r="AB26" s="4"/>
      <c r="AC26" s="4"/>
      <c r="AD26" s="4"/>
    </row>
    <row r="27" spans="1:34">
      <c r="E27" s="4"/>
      <c r="F27" s="4"/>
      <c r="G27" s="4"/>
      <c r="H27" s="4"/>
      <c r="I27" s="4"/>
      <c r="J27" s="4"/>
      <c r="K27" s="4"/>
      <c r="L27" s="4"/>
      <c r="M27" s="4"/>
      <c r="N27" s="4"/>
      <c r="O27" s="4"/>
      <c r="P27" s="4"/>
      <c r="Q27" s="4"/>
      <c r="R27" s="4"/>
      <c r="S27" s="4"/>
      <c r="T27" s="4"/>
      <c r="U27" s="4"/>
      <c r="V27" s="4"/>
      <c r="W27" s="4"/>
      <c r="X27" s="4"/>
      <c r="Y27" s="4"/>
      <c r="Z27" s="4"/>
      <c r="AA27" s="4"/>
      <c r="AB27" s="4"/>
      <c r="AC27" s="4"/>
      <c r="AD27" s="4"/>
    </row>
    <row r="28" spans="1:34" s="14" customFormat="1" ht="28.5">
      <c r="A28" s="155" t="s">
        <v>95</v>
      </c>
      <c r="B28" s="156"/>
      <c r="C28" s="156"/>
      <c r="D28" s="15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3"/>
      <c r="AF28" s="13"/>
      <c r="AG28" s="13"/>
      <c r="AH28" s="13"/>
    </row>
    <row r="29" spans="1:34" ht="18.5">
      <c r="A29" s="32" t="s">
        <v>44</v>
      </c>
      <c r="B29" s="33" t="s">
        <v>45</v>
      </c>
      <c r="C29" s="33" t="s">
        <v>79</v>
      </c>
      <c r="D29" s="33"/>
      <c r="E29" s="107">
        <v>2025</v>
      </c>
      <c r="F29" s="107">
        <v>2026</v>
      </c>
      <c r="G29" s="108">
        <v>2027</v>
      </c>
      <c r="H29" s="109">
        <v>2028</v>
      </c>
      <c r="I29" s="107">
        <v>2029</v>
      </c>
      <c r="J29" s="107">
        <v>2030</v>
      </c>
      <c r="K29" s="107">
        <v>2031</v>
      </c>
      <c r="L29" s="107">
        <v>2032</v>
      </c>
      <c r="M29" s="107">
        <v>2033</v>
      </c>
      <c r="N29" s="107">
        <v>2034</v>
      </c>
      <c r="O29" s="107">
        <v>2035</v>
      </c>
      <c r="P29" s="108">
        <v>2036</v>
      </c>
      <c r="Q29" s="109">
        <v>2037</v>
      </c>
      <c r="R29" s="107">
        <v>2038</v>
      </c>
      <c r="S29" s="107">
        <v>2039</v>
      </c>
      <c r="T29" s="107">
        <v>2040</v>
      </c>
      <c r="U29" s="107">
        <v>2041</v>
      </c>
      <c r="V29" s="107">
        <v>2042</v>
      </c>
      <c r="W29" s="107">
        <v>2043</v>
      </c>
      <c r="X29" s="108">
        <v>2044</v>
      </c>
      <c r="Y29" s="109">
        <v>2045</v>
      </c>
      <c r="Z29" s="107">
        <v>2046</v>
      </c>
      <c r="AA29" s="107">
        <v>2047</v>
      </c>
      <c r="AB29" s="107">
        <v>2048</v>
      </c>
      <c r="AC29" s="107">
        <v>2049</v>
      </c>
      <c r="AD29" s="107">
        <v>2050</v>
      </c>
      <c r="AE29" s="32" t="s">
        <v>46</v>
      </c>
    </row>
    <row r="30" spans="1:34" ht="15.75" customHeight="1" thickBot="1">
      <c r="A30" s="41" t="s">
        <v>75</v>
      </c>
      <c r="B30" s="41" t="s">
        <v>96</v>
      </c>
      <c r="C30" s="41"/>
      <c r="D30" s="41" t="s">
        <v>49</v>
      </c>
      <c r="E30" s="98">
        <v>258.7286770350749</v>
      </c>
      <c r="F30" s="98">
        <v>267.49160570913227</v>
      </c>
      <c r="G30" s="98">
        <v>268.39864357094774</v>
      </c>
      <c r="H30" s="98">
        <v>275.77045904311677</v>
      </c>
      <c r="I30" s="98">
        <v>274.94925647603912</v>
      </c>
      <c r="J30" s="98">
        <v>272.71028064937389</v>
      </c>
      <c r="K30" s="98">
        <v>270.56219350302877</v>
      </c>
      <c r="L30" s="98">
        <v>269.26923139719315</v>
      </c>
      <c r="M30" s="98">
        <v>266.30012315649589</v>
      </c>
      <c r="N30" s="98">
        <v>264.61292920712998</v>
      </c>
      <c r="O30" s="98">
        <v>261.38543535812454</v>
      </c>
      <c r="P30" s="98">
        <v>261.37096179531289</v>
      </c>
      <c r="Q30" s="98">
        <v>260.11462639190989</v>
      </c>
      <c r="R30" s="98">
        <v>258.55347563252076</v>
      </c>
      <c r="S30" s="98">
        <v>256.22947615569592</v>
      </c>
      <c r="T30" s="98">
        <v>253.17514740328164</v>
      </c>
      <c r="U30" s="98">
        <v>252.01002274836668</v>
      </c>
      <c r="V30" s="98">
        <v>251.85322361848111</v>
      </c>
      <c r="W30" s="98">
        <v>251.71068516146261</v>
      </c>
      <c r="X30" s="98">
        <v>251.71218388113741</v>
      </c>
      <c r="Y30" s="98">
        <v>251.83569709831315</v>
      </c>
      <c r="Z30" s="98">
        <v>254.63309649077195</v>
      </c>
      <c r="AA30" s="98">
        <v>256.85975096131068</v>
      </c>
      <c r="AB30" s="98">
        <v>259.26904430474531</v>
      </c>
      <c r="AC30" s="98">
        <v>261.54197408358084</v>
      </c>
      <c r="AD30" s="98">
        <v>263.37554201308984</v>
      </c>
      <c r="AE30" s="41"/>
    </row>
    <row r="31" spans="1:34" ht="19" thickTop="1">
      <c r="A31" s="162" t="s">
        <v>47</v>
      </c>
      <c r="B31" s="39" t="s">
        <v>97</v>
      </c>
      <c r="C31" s="39"/>
      <c r="D31" s="39" t="s">
        <v>49</v>
      </c>
      <c r="E31" s="99">
        <f>A2_Rohdaten!E46*A1_HVPI!$D$16*10</f>
        <v>267.62412312097348</v>
      </c>
      <c r="F31" s="99">
        <f>A2_Rohdaten!F46*A1_HVPI!$D$16*10</f>
        <v>217.96292054402286</v>
      </c>
      <c r="G31" s="99">
        <f>A2_Rohdaten!G46*A1_HVPI!$D$16*10</f>
        <v>221.67043664996416</v>
      </c>
      <c r="H31" s="99">
        <f>A2_Rohdaten!H46*A1_HVPI!$D$16*10</f>
        <v>210.25518969219752</v>
      </c>
      <c r="I31" s="99">
        <f>A2_Rohdaten!I46*A1_HVPI!$D$16*10</f>
        <v>203.42555476020041</v>
      </c>
      <c r="J31" s="99">
        <f>A2_Rohdaten!J46*A1_HVPI!$D$16*10</f>
        <v>198.05941302791695</v>
      </c>
      <c r="K31" s="99">
        <f>A2_Rohdaten!K46*A1_HVPI!$D$16*10</f>
        <v>197.08375089477448</v>
      </c>
      <c r="L31" s="99">
        <f>A2_Rohdaten!L46*A1_HVPI!$D$16*10</f>
        <v>198.74237652111668</v>
      </c>
      <c r="M31" s="99">
        <f>A2_Rohdaten!M46*A1_HVPI!$D$16*10</f>
        <v>201.66936292054402</v>
      </c>
      <c r="N31" s="99">
        <f>A2_Rohdaten!N46*A1_HVPI!$D$16*10</f>
        <v>202.84015748031493</v>
      </c>
      <c r="O31" s="99">
        <f>A2_Rohdaten!O46*A1_HVPI!$D$16*10</f>
        <v>204.59634931997132</v>
      </c>
      <c r="P31" s="99">
        <f>A2_Rohdaten!P46*A1_HVPI!$D$16*10</f>
        <v>203.91338582677162</v>
      </c>
      <c r="Q31" s="99">
        <f>A2_Rohdaten!Q46*A1_HVPI!$D$16*10</f>
        <v>203.03528990694343</v>
      </c>
      <c r="R31" s="99">
        <f>A2_Rohdaten!R46*A1_HVPI!$D$16*10</f>
        <v>201.18153185397279</v>
      </c>
      <c r="S31" s="99">
        <f>A2_Rohdaten!S46*A1_HVPI!$D$16*10</f>
        <v>198.74237652111668</v>
      </c>
      <c r="T31" s="99">
        <f>A2_Rohdaten!T46*A1_HVPI!$D$16*10</f>
        <v>196.40078740157477</v>
      </c>
      <c r="U31" s="99">
        <f>A2_Rohdaten!U46*A1_HVPI!$D$16*10</f>
        <v>196.30322118826055</v>
      </c>
      <c r="V31" s="99">
        <f>A2_Rohdaten!V46*A1_HVPI!$D$16*10</f>
        <v>195.71782390837507</v>
      </c>
      <c r="W31" s="99">
        <f>A2_Rohdaten!W46*A1_HVPI!$D$16*10</f>
        <v>197.27888332140296</v>
      </c>
      <c r="X31" s="99">
        <f>A2_Rohdaten!X46*A1_HVPI!$D$16*10</f>
        <v>197.76671438797422</v>
      </c>
      <c r="Y31" s="99">
        <f>A2_Rohdaten!Y46*A1_HVPI!$D$16*10</f>
        <v>200.1083035075161</v>
      </c>
      <c r="Z31" s="99">
        <f>A2_Rohdaten!Z46*A1_HVPI!$D$16*10</f>
        <v>201.37666428060126</v>
      </c>
      <c r="AA31" s="99">
        <f>A2_Rohdaten!AA46*A1_HVPI!$D$16*10</f>
        <v>202.64502505368642</v>
      </c>
      <c r="AB31" s="99">
        <f>A2_Rohdaten!AB46*A1_HVPI!$D$16*10</f>
        <v>204.01095204008587</v>
      </c>
      <c r="AC31" s="99">
        <f>A2_Rohdaten!AC46*A1_HVPI!$D$16*10</f>
        <v>205.27931281317106</v>
      </c>
      <c r="AD31" s="99">
        <f>A2_Rohdaten!AD46*A1_HVPI!$D$16*10</f>
        <v>206.54767358625628</v>
      </c>
      <c r="AE31" s="39"/>
    </row>
    <row r="32" spans="1:34" ht="18.5">
      <c r="A32" s="162"/>
      <c r="B32" s="36" t="s">
        <v>56</v>
      </c>
      <c r="C32" s="36"/>
      <c r="D32" s="36" t="s">
        <v>49</v>
      </c>
      <c r="E32" s="97">
        <f>A2_Rohdaten!E47*A1_HVPI!$D$16*10</f>
        <v>137.76349319971365</v>
      </c>
      <c r="F32" s="97">
        <f>A2_Rohdaten!F47*A1_HVPI!$D$16*10</f>
        <v>101.37129563350035</v>
      </c>
      <c r="G32" s="97">
        <f>A2_Rohdaten!G47*A1_HVPI!$D$16*10</f>
        <v>103.32261989978525</v>
      </c>
      <c r="H32" s="97">
        <f>A2_Rohdaten!H47*A1_HVPI!$D$16*10</f>
        <v>92.004939155332849</v>
      </c>
      <c r="I32" s="97">
        <f>A2_Rohdaten!I47*A1_HVPI!$D$16*10</f>
        <v>84.785039370078721</v>
      </c>
      <c r="J32" s="97">
        <f>A2_Rohdaten!J47*A1_HVPI!$D$16*10</f>
        <v>76.491911238367919</v>
      </c>
      <c r="K32" s="97">
        <f>A2_Rohdaten!K47*A1_HVPI!$D$16*10</f>
        <v>75.028418038654252</v>
      </c>
      <c r="L32" s="97">
        <f>A2_Rohdaten!L47*A1_HVPI!$D$16*10</f>
        <v>76.491911238367919</v>
      </c>
      <c r="M32" s="97">
        <f>A2_Rohdaten!M47*A1_HVPI!$D$16*10</f>
        <v>79.321331424481031</v>
      </c>
      <c r="N32" s="97">
        <f>A2_Rohdaten!N47*A1_HVPI!$D$16*10</f>
        <v>81.370221904080168</v>
      </c>
      <c r="O32" s="97">
        <f>A2_Rohdaten!O47*A1_HVPI!$D$16*10</f>
        <v>80.979957050823188</v>
      </c>
      <c r="P32" s="97">
        <f>A2_Rohdaten!P47*A1_HVPI!$D$16*10</f>
        <v>80.394559770937718</v>
      </c>
      <c r="Q32" s="97">
        <f>A2_Rohdaten!Q47*A1_HVPI!$D$16*10</f>
        <v>79.516463851109506</v>
      </c>
      <c r="R32" s="97">
        <f>A2_Rohdaten!R47*A1_HVPI!$D$16*10</f>
        <v>79.126198997852526</v>
      </c>
      <c r="S32" s="97">
        <f>A2_Rohdaten!S47*A1_HVPI!$D$16*10</f>
        <v>78.443235504652804</v>
      </c>
      <c r="T32" s="97">
        <f>A2_Rohdaten!T47*A1_HVPI!$D$16*10</f>
        <v>77.760272011453097</v>
      </c>
      <c r="U32" s="97">
        <f>A2_Rohdaten!U47*A1_HVPI!$D$16*10</f>
        <v>79.223765211166764</v>
      </c>
      <c r="V32" s="97">
        <f>A2_Rohdaten!V47*A1_HVPI!$D$16*10</f>
        <v>79.906728704366486</v>
      </c>
      <c r="W32" s="97">
        <f>A2_Rohdaten!W47*A1_HVPI!$D$16*10</f>
        <v>82.248317823908366</v>
      </c>
      <c r="X32" s="97">
        <f>A2_Rohdaten!X47*A1_HVPI!$D$16*10</f>
        <v>82.541016463851108</v>
      </c>
      <c r="Y32" s="97">
        <f>A2_Rohdaten!Y47*A1_HVPI!$D$16*10</f>
        <v>85.565569076592695</v>
      </c>
      <c r="Z32" s="97">
        <f>A2_Rohdaten!Z47*A1_HVPI!$D$16*10</f>
        <v>86.833929849677872</v>
      </c>
      <c r="AA32" s="97">
        <f>A2_Rohdaten!AA47*A1_HVPI!$D$16*10</f>
        <v>88.199856836077288</v>
      </c>
      <c r="AB32" s="97">
        <f>A2_Rohdaten!AB47*A1_HVPI!$D$16*10</f>
        <v>89.46821760916248</v>
      </c>
      <c r="AC32" s="97">
        <f>A2_Rohdaten!AC47*A1_HVPI!$D$16*10</f>
        <v>90.736578382247671</v>
      </c>
      <c r="AD32" s="97">
        <f>A2_Rohdaten!AD47*A1_HVPI!$D$16*10</f>
        <v>92.102505368647073</v>
      </c>
      <c r="AE32" s="36"/>
    </row>
    <row r="33" spans="1:34" ht="18.5">
      <c r="A33" s="162"/>
      <c r="B33" s="36" t="s">
        <v>59</v>
      </c>
      <c r="C33" s="36"/>
      <c r="D33" s="36" t="s">
        <v>49</v>
      </c>
      <c r="E33" s="97">
        <f>A2_Rohdaten!E48*A1_HVPI!$D$16*10</f>
        <v>67.613385826771648</v>
      </c>
      <c r="F33" s="97">
        <f>A2_Rohdaten!F48*A1_HVPI!$D$16*10</f>
        <v>62.735075161059406</v>
      </c>
      <c r="G33" s="97">
        <f>A2_Rohdaten!G48*A1_HVPI!$D$16*10</f>
        <v>64.198568360773081</v>
      </c>
      <c r="H33" s="97">
        <f>A2_Rohdaten!H48*A1_HVPI!$D$16*10</f>
        <v>66.345025053686456</v>
      </c>
      <c r="I33" s="97">
        <f>A2_Rohdaten!I48*A1_HVPI!$D$16*10</f>
        <v>68.101216893342865</v>
      </c>
      <c r="J33" s="97">
        <f>A2_Rohdaten!J48*A1_HVPI!$D$16*10</f>
        <v>72.198997852541154</v>
      </c>
      <c r="K33" s="97">
        <f>A2_Rohdaten!K48*A1_HVPI!$D$16*10</f>
        <v>73.174659985683604</v>
      </c>
      <c r="L33" s="97">
        <f>A2_Rohdaten!L48*A1_HVPI!$D$16*10</f>
        <v>73.467358625626332</v>
      </c>
      <c r="M33" s="97">
        <f>A2_Rohdaten!M48*A1_HVPI!$D$16*10</f>
        <v>73.467358625626332</v>
      </c>
      <c r="N33" s="97">
        <f>A2_Rohdaten!N48*A1_HVPI!$D$16*10</f>
        <v>72.686828919112372</v>
      </c>
      <c r="O33" s="97">
        <f>A2_Rohdaten!O48*A1_HVPI!$D$16*10</f>
        <v>74.73571939871151</v>
      </c>
      <c r="P33" s="97">
        <f>A2_Rohdaten!P48*A1_HVPI!$D$16*10</f>
        <v>75.125984251968504</v>
      </c>
      <c r="Q33" s="97">
        <f>A2_Rohdaten!Q48*A1_HVPI!$D$16*10</f>
        <v>75.613815318539707</v>
      </c>
      <c r="R33" s="97">
        <f>A2_Rohdaten!R48*A1_HVPI!$D$16*10</f>
        <v>74.638153185397272</v>
      </c>
      <c r="S33" s="97">
        <f>A2_Rohdaten!S48*A1_HVPI!$D$16*10</f>
        <v>73.56492483894057</v>
      </c>
      <c r="T33" s="97">
        <f>A2_Rohdaten!T48*A1_HVPI!$D$16*10</f>
        <v>72.589262705798134</v>
      </c>
      <c r="U33" s="97">
        <f>A2_Rohdaten!U48*A1_HVPI!$D$16*10</f>
        <v>71.418468146027195</v>
      </c>
      <c r="V33" s="97">
        <f>A2_Rohdaten!V48*A1_HVPI!$D$16*10</f>
        <v>70.345239799570493</v>
      </c>
      <c r="W33" s="97">
        <f>A2_Rohdaten!W48*A1_HVPI!$D$16*10</f>
        <v>69.662276306370785</v>
      </c>
      <c r="X33" s="97">
        <f>A2_Rohdaten!X48*A1_HVPI!$D$16*10</f>
        <v>70.052541159627765</v>
      </c>
      <c r="Y33" s="97">
        <f>A2_Rohdaten!Y48*A1_HVPI!$D$16*10</f>
        <v>69.272011453113805</v>
      </c>
      <c r="Z33" s="97">
        <f>A2_Rohdaten!Z48*A1_HVPI!$D$16*10</f>
        <v>69.272011453113805</v>
      </c>
      <c r="AA33" s="97">
        <f>A2_Rohdaten!AA48*A1_HVPI!$D$16*10</f>
        <v>69.272011453113805</v>
      </c>
      <c r="AB33" s="97">
        <f>A2_Rohdaten!AB48*A1_HVPI!$D$16*10</f>
        <v>69.272011453113805</v>
      </c>
      <c r="AC33" s="97">
        <f>A2_Rohdaten!AC48*A1_HVPI!$D$16*10</f>
        <v>69.272011453113805</v>
      </c>
      <c r="AD33" s="97">
        <f>A2_Rohdaten!AD48*A1_HVPI!$D$16*10</f>
        <v>69.272011453113805</v>
      </c>
      <c r="AE33" s="36"/>
    </row>
    <row r="34" spans="1:34" ht="18.5">
      <c r="A34" s="162"/>
      <c r="B34" s="36" t="s">
        <v>81</v>
      </c>
      <c r="C34" s="36"/>
      <c r="D34" s="36" t="s">
        <v>49</v>
      </c>
      <c r="E34" s="97">
        <f>A2_Rohdaten!E49*A1_HVPI!$D$16*10</f>
        <v>19.51324266284896</v>
      </c>
      <c r="F34" s="97">
        <f>A2_Rohdaten!F49*A1_HVPI!$D$16*10</f>
        <v>19.12297780959198</v>
      </c>
      <c r="G34" s="97">
        <f>A2_Rohdaten!G49*A1_HVPI!$D$16*10</f>
        <v>18.732712956335</v>
      </c>
      <c r="H34" s="97">
        <f>A2_Rohdaten!H49*A1_HVPI!$D$16*10</f>
        <v>18.440014316392265</v>
      </c>
      <c r="I34" s="97">
        <f>A2_Rohdaten!I49*A1_HVPI!$D$16*10</f>
        <v>18.049749463135289</v>
      </c>
      <c r="J34" s="97">
        <f>A2_Rohdaten!J49*A1_HVPI!$D$16*10</f>
        <v>17.757050823192554</v>
      </c>
      <c r="K34" s="97">
        <f>A2_Rohdaten!K49*A1_HVPI!$D$16*10</f>
        <v>17.366785969935574</v>
      </c>
      <c r="L34" s="97">
        <f>A2_Rohdaten!L49*A1_HVPI!$D$16*10</f>
        <v>17.074087329992839</v>
      </c>
      <c r="M34" s="97">
        <f>A2_Rohdaten!M49*A1_HVPI!$D$16*10</f>
        <v>16.781388690050104</v>
      </c>
      <c r="N34" s="97">
        <f>A2_Rohdaten!N49*A1_HVPI!$D$16*10</f>
        <v>16.391123836793124</v>
      </c>
      <c r="O34" s="97">
        <f>A2_Rohdaten!O49*A1_HVPI!$D$16*10</f>
        <v>16.098425196850389</v>
      </c>
      <c r="P34" s="97">
        <f>A2_Rohdaten!P49*A1_HVPI!$D$16*10</f>
        <v>15.805726556907658</v>
      </c>
      <c r="Q34" s="97">
        <f>A2_Rohdaten!Q49*A1_HVPI!$D$16*10</f>
        <v>15.513027916964923</v>
      </c>
      <c r="R34" s="97">
        <f>A2_Rohdaten!R49*A1_HVPI!$D$16*10</f>
        <v>15.220329277022188</v>
      </c>
      <c r="S34" s="97">
        <f>A2_Rohdaten!S49*A1_HVPI!$D$16*10</f>
        <v>14.927630637079455</v>
      </c>
      <c r="T34" s="97">
        <f>A2_Rohdaten!T49*A1_HVPI!$D$16*10</f>
        <v>14.63493199713672</v>
      </c>
      <c r="U34" s="97">
        <f>A2_Rohdaten!U49*A1_HVPI!$D$16*10</f>
        <v>14.43979957050823</v>
      </c>
      <c r="V34" s="97">
        <f>A2_Rohdaten!V49*A1_HVPI!$D$16*10</f>
        <v>14.147100930565495</v>
      </c>
      <c r="W34" s="97">
        <f>A2_Rohdaten!W49*A1_HVPI!$D$16*10</f>
        <v>13.85440229062276</v>
      </c>
      <c r="X34" s="97">
        <f>A2_Rohdaten!X49*A1_HVPI!$D$16*10</f>
        <v>13.65926986399427</v>
      </c>
      <c r="Y34" s="97">
        <f>A2_Rohdaten!Y49*A1_HVPI!$D$16*10</f>
        <v>13.366571224051537</v>
      </c>
      <c r="Z34" s="97">
        <f>A2_Rohdaten!Z49*A1_HVPI!$D$16*10</f>
        <v>13.17143879742305</v>
      </c>
      <c r="AA34" s="97">
        <f>A2_Rohdaten!AA49*A1_HVPI!$D$16*10</f>
        <v>12.878740157480316</v>
      </c>
      <c r="AB34" s="97">
        <f>A2_Rohdaten!AB49*A1_HVPI!$D$16*10</f>
        <v>12.683607730851826</v>
      </c>
      <c r="AC34" s="97">
        <f>A2_Rohdaten!AC49*A1_HVPI!$D$16*10</f>
        <v>12.488475304223334</v>
      </c>
      <c r="AD34" s="97">
        <f>A2_Rohdaten!AD49*A1_HVPI!$D$16*10</f>
        <v>12.195776664280601</v>
      </c>
      <c r="AE34" s="36"/>
    </row>
    <row r="35" spans="1:34" ht="18.5">
      <c r="A35" s="162"/>
      <c r="B35" s="36" t="s">
        <v>82</v>
      </c>
      <c r="C35" s="36"/>
      <c r="D35" s="36" t="s">
        <v>49</v>
      </c>
      <c r="E35" s="97">
        <f>A2_Rohdaten!E50*A1_HVPI!$D$16*10</f>
        <v>0</v>
      </c>
      <c r="F35" s="97">
        <f>A2_Rohdaten!F50*A1_HVPI!$D$16*10</f>
        <v>0</v>
      </c>
      <c r="G35" s="97">
        <f>A2_Rohdaten!G50*A1_HVPI!$D$16*10</f>
        <v>0</v>
      </c>
      <c r="H35" s="97">
        <f>A2_Rohdaten!H50*A1_HVPI!$D$16*10</f>
        <v>0</v>
      </c>
      <c r="I35" s="97">
        <f>A2_Rohdaten!I50*A1_HVPI!$D$16*10</f>
        <v>0</v>
      </c>
      <c r="J35" s="97">
        <f>A2_Rohdaten!J50*A1_HVPI!$D$16*10</f>
        <v>0</v>
      </c>
      <c r="K35" s="97">
        <f>A2_Rohdaten!K50*A1_HVPI!$D$16*10</f>
        <v>0</v>
      </c>
      <c r="L35" s="97">
        <f>A2_Rohdaten!L50*A1_HVPI!$D$16*10</f>
        <v>0</v>
      </c>
      <c r="M35" s="97">
        <f>A2_Rohdaten!M50*A1_HVPI!$D$16*10</f>
        <v>0</v>
      </c>
      <c r="N35" s="97">
        <f>A2_Rohdaten!N50*A1_HVPI!$D$16*10</f>
        <v>0</v>
      </c>
      <c r="O35" s="97">
        <f>A2_Rohdaten!O50*A1_HVPI!$D$16*10</f>
        <v>0</v>
      </c>
      <c r="P35" s="97">
        <f>A2_Rohdaten!P50*A1_HVPI!$D$16*10</f>
        <v>0</v>
      </c>
      <c r="Q35" s="97">
        <f>A2_Rohdaten!Q50*A1_HVPI!$D$16*10</f>
        <v>0</v>
      </c>
      <c r="R35" s="97">
        <f>A2_Rohdaten!R50*A1_HVPI!$D$16*10</f>
        <v>0</v>
      </c>
      <c r="S35" s="97">
        <f>A2_Rohdaten!S50*A1_HVPI!$D$16*10</f>
        <v>0</v>
      </c>
      <c r="T35" s="97">
        <f>A2_Rohdaten!T50*A1_HVPI!$D$16*10</f>
        <v>0</v>
      </c>
      <c r="U35" s="97">
        <f>A2_Rohdaten!U50*A1_HVPI!$D$16*10</f>
        <v>0</v>
      </c>
      <c r="V35" s="97">
        <f>A2_Rohdaten!V50*A1_HVPI!$D$16*10</f>
        <v>0</v>
      </c>
      <c r="W35" s="97">
        <f>A2_Rohdaten!W50*A1_HVPI!$D$16*10</f>
        <v>0</v>
      </c>
      <c r="X35" s="97">
        <f>A2_Rohdaten!X50*A1_HVPI!$D$16*10</f>
        <v>0</v>
      </c>
      <c r="Y35" s="97">
        <f>A2_Rohdaten!Y50*A1_HVPI!$D$16*10</f>
        <v>0</v>
      </c>
      <c r="Z35" s="97">
        <f>A2_Rohdaten!Z50*A1_HVPI!$D$16*10</f>
        <v>0</v>
      </c>
      <c r="AA35" s="97">
        <f>A2_Rohdaten!AA50*A1_HVPI!$D$16*10</f>
        <v>0</v>
      </c>
      <c r="AB35" s="97">
        <f>A2_Rohdaten!AB50*A1_HVPI!$D$16*10</f>
        <v>0</v>
      </c>
      <c r="AC35" s="97">
        <f>A2_Rohdaten!AC50*A1_HVPI!$D$16*10</f>
        <v>0</v>
      </c>
      <c r="AD35" s="97">
        <f>A2_Rohdaten!AD50*A1_HVPI!$D$16*10</f>
        <v>0</v>
      </c>
      <c r="AE35" s="36"/>
    </row>
    <row r="36" spans="1:34" ht="19" thickBot="1">
      <c r="A36" s="163"/>
      <c r="B36" s="41" t="s">
        <v>83</v>
      </c>
      <c r="C36" s="41"/>
      <c r="D36" s="41" t="s">
        <v>49</v>
      </c>
      <c r="E36" s="98">
        <f>A2_Rohdaten!E51*A1_HVPI!$D$16*10</f>
        <v>42.734001431639221</v>
      </c>
      <c r="F36" s="98">
        <f>A2_Rohdaten!F51*A1_HVPI!$D$16*10</f>
        <v>34.831138153185393</v>
      </c>
      <c r="G36" s="98">
        <f>A2_Rohdaten!G51*A1_HVPI!$D$16*10</f>
        <v>35.416535433070862</v>
      </c>
      <c r="H36" s="98">
        <f>A2_Rohdaten!H51*A1_HVPI!$D$16*10</f>
        <v>33.562777380100208</v>
      </c>
      <c r="I36" s="98">
        <f>A2_Rohdaten!I51*A1_HVPI!$D$16*10</f>
        <v>32.489549033643513</v>
      </c>
      <c r="J36" s="98">
        <f>A2_Rohdaten!J51*A1_HVPI!$D$16*10</f>
        <v>31.611453113815315</v>
      </c>
      <c r="K36" s="98">
        <f>A2_Rohdaten!K51*A1_HVPI!$D$16*10</f>
        <v>31.416320687186825</v>
      </c>
      <c r="L36" s="98">
        <f>A2_Rohdaten!L51*A1_HVPI!$D$16*10</f>
        <v>31.70901932712956</v>
      </c>
      <c r="M36" s="98">
        <f>A2_Rohdaten!M51*A1_HVPI!$D$16*10</f>
        <v>32.196850393700778</v>
      </c>
      <c r="N36" s="98">
        <f>A2_Rohdaten!N51*A1_HVPI!$D$16*10</f>
        <v>32.391982820329275</v>
      </c>
      <c r="O36" s="98">
        <f>A2_Rohdaten!O51*A1_HVPI!$D$16*10</f>
        <v>32.68468146027201</v>
      </c>
      <c r="P36" s="98">
        <f>A2_Rohdaten!P51*A1_HVPI!$D$16*10</f>
        <v>32.587115246957758</v>
      </c>
      <c r="Q36" s="98">
        <f>A2_Rohdaten!Q51*A1_HVPI!$D$16*10</f>
        <v>32.391982820329275</v>
      </c>
      <c r="R36" s="98">
        <f>A2_Rohdaten!R51*A1_HVPI!$D$16*10</f>
        <v>32.09928418038654</v>
      </c>
      <c r="S36" s="98">
        <f>A2_Rohdaten!S51*A1_HVPI!$D$16*10</f>
        <v>31.70901932712956</v>
      </c>
      <c r="T36" s="98">
        <f>A2_Rohdaten!T51*A1_HVPI!$D$16*10</f>
        <v>31.31875447387258</v>
      </c>
      <c r="U36" s="98">
        <f>A2_Rohdaten!U51*A1_HVPI!$D$16*10</f>
        <v>31.31875447387258</v>
      </c>
      <c r="V36" s="98">
        <f>A2_Rohdaten!V51*A1_HVPI!$D$16*10</f>
        <v>31.221188260558339</v>
      </c>
      <c r="W36" s="98">
        <f>A2_Rohdaten!W51*A1_HVPI!$D$16*10</f>
        <v>31.51388690050107</v>
      </c>
      <c r="X36" s="98">
        <f>A2_Rohdaten!X51*A1_HVPI!$D$16*10</f>
        <v>31.611453113815315</v>
      </c>
      <c r="Y36" s="98">
        <f>A2_Rohdaten!Y51*A1_HVPI!$D$16*10</f>
        <v>32.001717967072295</v>
      </c>
      <c r="Z36" s="98">
        <f>A2_Rohdaten!Z51*A1_HVPI!$D$16*10</f>
        <v>32.196850393700778</v>
      </c>
      <c r="AA36" s="98">
        <f>A2_Rohdaten!AA51*A1_HVPI!$D$16*10</f>
        <v>32.391982820329275</v>
      </c>
      <c r="AB36" s="98">
        <f>A2_Rohdaten!AB51*A1_HVPI!$D$16*10</f>
        <v>32.587115246957758</v>
      </c>
      <c r="AC36" s="98">
        <f>A2_Rohdaten!AC51*A1_HVPI!$D$16*10</f>
        <v>32.782247673586248</v>
      </c>
      <c r="AD36" s="98">
        <f>A2_Rohdaten!AD51*A1_HVPI!$D$16*10</f>
        <v>32.977380100214745</v>
      </c>
      <c r="AE36" s="41"/>
    </row>
    <row r="37" spans="1:34" ht="19" thickTop="1">
      <c r="A37" s="36" t="s">
        <v>62</v>
      </c>
      <c r="B37" s="36" t="s">
        <v>98</v>
      </c>
      <c r="C37" s="36"/>
      <c r="D37" s="36" t="s">
        <v>49</v>
      </c>
      <c r="E37" s="97">
        <f>A2_Rohdaten!E58*10*A1_HVPI!$D$14</f>
        <v>253.50022179624784</v>
      </c>
      <c r="F37" s="97"/>
      <c r="G37" s="97"/>
      <c r="H37" s="97"/>
      <c r="I37" s="97"/>
      <c r="J37" s="101">
        <f>A2_Rohdaten!J58*10*A1_HVPI!$D$14</f>
        <v>264.42894792953939</v>
      </c>
      <c r="K37" s="101"/>
      <c r="L37" s="101"/>
      <c r="M37" s="101"/>
      <c r="N37" s="101"/>
      <c r="O37" s="101">
        <f>A2_Rohdaten!O58*10*A1_HVPI!$D$14</f>
        <v>290.07863095899546</v>
      </c>
      <c r="P37" s="101"/>
      <c r="Q37" s="101"/>
      <c r="R37" s="101"/>
      <c r="S37" s="101"/>
      <c r="T37" s="101">
        <f>A2_Rohdaten!T58*10*A1_HVPI!$D$14</f>
        <v>301.10501166796308</v>
      </c>
      <c r="U37" s="101"/>
      <c r="V37" s="101"/>
      <c r="W37" s="101"/>
      <c r="X37" s="101"/>
      <c r="Y37" s="101">
        <f>A2_Rohdaten!Y58*10*A1_HVPI!$D$14</f>
        <v>288.48828758750972</v>
      </c>
      <c r="Z37" s="97"/>
      <c r="AA37" s="97"/>
      <c r="AB37" s="97"/>
      <c r="AC37" s="97"/>
      <c r="AD37" s="97"/>
      <c r="AE37" s="48"/>
    </row>
    <row r="38" spans="1:34" ht="18.5">
      <c r="A38" s="30" t="s">
        <v>69</v>
      </c>
      <c r="B38" s="36" t="s">
        <v>98</v>
      </c>
      <c r="C38" s="39"/>
      <c r="D38" s="39" t="s">
        <v>49</v>
      </c>
      <c r="E38" s="99">
        <f>A2_Rohdaten!E60*1000*A1_HVPI!$D$10</f>
        <v>290.36774029926454</v>
      </c>
      <c r="F38" s="99"/>
      <c r="G38" s="99"/>
      <c r="H38" s="99"/>
      <c r="I38" s="99"/>
      <c r="J38" s="99">
        <f>A2_Rohdaten!J60*1000*A1_HVPI!$D$10</f>
        <v>287.94800913010397</v>
      </c>
      <c r="K38" s="99"/>
      <c r="L38" s="99"/>
      <c r="M38" s="99"/>
      <c r="N38" s="99"/>
      <c r="O38" s="99">
        <f>A2_Rohdaten!O60*1000*A1_HVPI!$D$10</f>
        <v>302.46639614506722</v>
      </c>
      <c r="P38" s="99"/>
      <c r="Q38" s="99"/>
      <c r="R38" s="99"/>
      <c r="S38" s="99"/>
      <c r="T38" s="99">
        <f>A2_Rohdaten!T60*1000*A1_HVPI!$D$10</f>
        <v>314.5650519908699</v>
      </c>
      <c r="U38" s="99"/>
      <c r="V38" s="99"/>
      <c r="W38" s="99"/>
      <c r="X38" s="99"/>
      <c r="Y38" s="99">
        <f>A2_Rohdaten!Y60*1000*A1_HVPI!$D$10</f>
        <v>314.5650519908699</v>
      </c>
      <c r="Z38" s="99"/>
      <c r="AA38" s="99"/>
      <c r="AB38" s="99"/>
      <c r="AC38" s="99"/>
      <c r="AD38" s="99"/>
      <c r="AE38" s="39"/>
      <c r="AG38" s="4"/>
    </row>
    <row r="39" spans="1:34" ht="14.25" customHeight="1">
      <c r="AG39" s="4"/>
    </row>
    <row r="40" spans="1:34" ht="15" customHeight="1">
      <c r="AG40" s="4"/>
    </row>
    <row r="41" spans="1:34">
      <c r="AG41" s="4"/>
    </row>
    <row r="42" spans="1:34">
      <c r="AE42"/>
      <c r="AG42" s="4"/>
    </row>
    <row r="43" spans="1:34">
      <c r="AE43"/>
      <c r="AH43" s="4"/>
    </row>
    <row r="44" spans="1:34">
      <c r="AE44"/>
    </row>
    <row r="45" spans="1:34">
      <c r="AE45"/>
      <c r="AH45" s="4"/>
    </row>
    <row r="46" spans="1:34">
      <c r="AE46"/>
      <c r="AH46" s="4"/>
    </row>
    <row r="47" spans="1:34">
      <c r="AE47"/>
    </row>
    <row r="48" spans="1:34">
      <c r="AE48"/>
    </row>
    <row r="49" spans="31:31">
      <c r="AE49"/>
    </row>
    <row r="50" spans="31:31">
      <c r="AE50"/>
    </row>
    <row r="51" spans="31:31">
      <c r="AE51"/>
    </row>
    <row r="52" spans="31:31">
      <c r="AE52"/>
    </row>
    <row r="53" spans="31:31">
      <c r="AE53"/>
    </row>
    <row r="54" spans="31:31">
      <c r="AE54"/>
    </row>
    <row r="55" spans="31:31">
      <c r="AE55"/>
    </row>
    <row r="56" spans="31:31">
      <c r="AE56"/>
    </row>
    <row r="57" spans="31:31">
      <c r="AE57"/>
    </row>
    <row r="58" spans="31:31">
      <c r="AE58"/>
    </row>
    <row r="59" spans="31:31">
      <c r="AE59"/>
    </row>
    <row r="60" spans="31:31">
      <c r="AE60"/>
    </row>
    <row r="61" spans="31:31">
      <c r="AE61"/>
    </row>
    <row r="62" spans="31:31">
      <c r="AE62"/>
    </row>
    <row r="63" spans="31:31">
      <c r="AE63"/>
    </row>
    <row r="64" spans="31:31">
      <c r="AE64"/>
    </row>
    <row r="65" spans="31:31">
      <c r="AE65"/>
    </row>
    <row r="66" spans="31:31">
      <c r="AE66"/>
    </row>
    <row r="72" spans="31:31">
      <c r="AE72"/>
    </row>
    <row r="73" spans="31:31">
      <c r="AE73"/>
    </row>
  </sheetData>
  <mergeCells count="4">
    <mergeCell ref="A4:D4"/>
    <mergeCell ref="A31:A36"/>
    <mergeCell ref="A28:D28"/>
    <mergeCell ref="A6:A21"/>
  </mergeCells>
  <phoneticPr fontId="7" type="noConversion"/>
  <hyperlinks>
    <hyperlink ref="A1" location="Inhalt!A1" display="Zum Inhalt" xr:uid="{23E7A4E7-E1E3-43E8-B2F8-E56BBA19D8EA}"/>
  </hyperlink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2FF0A-8256-48C1-9224-86F5B7DAC864}">
  <sheetPr>
    <tabColor rgb="FFEC6500"/>
  </sheetPr>
  <dimension ref="A1:AD61"/>
  <sheetViews>
    <sheetView zoomScale="70" zoomScaleNormal="70" workbookViewId="0">
      <selection activeCell="F15" sqref="F15"/>
    </sheetView>
  </sheetViews>
  <sheetFormatPr baseColWidth="10" defaultColWidth="11.08203125" defaultRowHeight="14"/>
  <cols>
    <col min="1" max="1" width="35.83203125" customWidth="1"/>
    <col min="2" max="2" width="45.33203125" customWidth="1"/>
    <col min="3" max="3" width="16.08203125" customWidth="1"/>
    <col min="5" max="8" width="11.08203125" customWidth="1"/>
    <col min="10" max="13" width="11.08203125" customWidth="1"/>
    <col min="15" max="18" width="11.08203125" customWidth="1"/>
    <col min="20" max="23" width="11.08203125" customWidth="1"/>
    <col min="25" max="28" width="11.08203125" customWidth="1"/>
  </cols>
  <sheetData>
    <row r="1" spans="1:30">
      <c r="A1" s="23" t="s">
        <v>42</v>
      </c>
      <c r="C1" s="1"/>
      <c r="D1" s="1"/>
      <c r="E1" s="1"/>
      <c r="F1" s="1"/>
      <c r="G1" s="1"/>
      <c r="H1" s="1"/>
      <c r="I1" s="1"/>
      <c r="J1" s="1"/>
      <c r="K1" s="1"/>
      <c r="L1" s="1"/>
      <c r="M1" s="1"/>
      <c r="N1" s="1"/>
      <c r="O1" s="1"/>
      <c r="P1" s="1"/>
      <c r="Q1" s="1"/>
      <c r="R1" s="1"/>
      <c r="S1" s="1"/>
      <c r="T1" s="1"/>
      <c r="U1" s="1"/>
      <c r="V1" s="1"/>
      <c r="W1" s="1"/>
      <c r="X1" s="1"/>
      <c r="Y1" s="1"/>
      <c r="Z1" s="1"/>
      <c r="AA1" s="1"/>
      <c r="AB1" s="1"/>
      <c r="AC1" s="1"/>
    </row>
    <row r="3" spans="1:30">
      <c r="A3" s="5"/>
      <c r="AD3" s="8"/>
    </row>
    <row r="4" spans="1:30" ht="28.5">
      <c r="A4" s="155" t="s">
        <v>99</v>
      </c>
      <c r="B4" s="156"/>
      <c r="C4" s="156"/>
      <c r="D4" s="156"/>
      <c r="AD4" s="8"/>
    </row>
    <row r="5" spans="1:30" ht="18.5">
      <c r="A5" s="32" t="s">
        <v>44</v>
      </c>
      <c r="B5" s="33"/>
      <c r="C5" s="33" t="s">
        <v>45</v>
      </c>
      <c r="D5" s="33">
        <v>2025</v>
      </c>
      <c r="E5" s="33">
        <v>2026</v>
      </c>
      <c r="F5" s="33">
        <v>2027</v>
      </c>
      <c r="G5" s="34">
        <v>2028</v>
      </c>
      <c r="H5" s="32">
        <v>2029</v>
      </c>
      <c r="I5" s="33">
        <v>2030</v>
      </c>
      <c r="J5" s="33">
        <v>2031</v>
      </c>
      <c r="K5" s="33">
        <v>2032</v>
      </c>
      <c r="L5" s="33">
        <v>2033</v>
      </c>
      <c r="M5" s="33">
        <v>2034</v>
      </c>
      <c r="N5" s="33">
        <v>2035</v>
      </c>
      <c r="O5" s="33">
        <v>2036</v>
      </c>
      <c r="P5" s="34">
        <v>2037</v>
      </c>
      <c r="Q5" s="32">
        <v>2038</v>
      </c>
      <c r="R5" s="33">
        <v>2039</v>
      </c>
      <c r="S5" s="33">
        <v>2040</v>
      </c>
      <c r="T5" s="33">
        <v>2041</v>
      </c>
      <c r="U5" s="33">
        <v>2042</v>
      </c>
      <c r="V5" s="33">
        <v>2043</v>
      </c>
      <c r="W5" s="33">
        <v>2044</v>
      </c>
      <c r="X5" s="34">
        <v>2045</v>
      </c>
      <c r="Y5" s="32">
        <v>2046</v>
      </c>
      <c r="Z5" s="33">
        <v>2047</v>
      </c>
      <c r="AA5" s="33">
        <v>2048</v>
      </c>
      <c r="AB5" s="33">
        <v>2049</v>
      </c>
      <c r="AC5" s="33">
        <v>2050</v>
      </c>
      <c r="AD5" s="33" t="s">
        <v>46</v>
      </c>
    </row>
    <row r="6" spans="1:30" ht="18.5">
      <c r="A6" s="167" t="s">
        <v>47</v>
      </c>
      <c r="B6" s="35" t="s">
        <v>100</v>
      </c>
      <c r="C6" s="31" t="s">
        <v>101</v>
      </c>
      <c r="D6" s="36">
        <f>A2_Rohdaten!E71*A1_HVPI!$D$16</f>
        <v>0.9562356686900183</v>
      </c>
      <c r="E6" s="36">
        <f>A2_Rohdaten!F71*A1_HVPI!$D$16</f>
        <v>0.93554298772614386</v>
      </c>
      <c r="F6" s="36">
        <f>A2_Rohdaten!G71*A1_HVPI!$D$16</f>
        <v>0.96476421933865231</v>
      </c>
      <c r="G6" s="36">
        <f>A2_Rohdaten!H71*A1_HVPI!$D$16</f>
        <v>1.0021314218305819</v>
      </c>
      <c r="H6" s="36">
        <f>A2_Rohdaten!I71*A1_HVPI!$D$16</f>
        <v>1.0371839679710178</v>
      </c>
      <c r="I6" s="36">
        <f>A2_Rohdaten!J71*A1_HVPI!$D$16</f>
        <v>1.0714256190930846</v>
      </c>
      <c r="J6" s="36">
        <f>A2_Rohdaten!K71*A1_HVPI!$D$16</f>
        <v>1.0992005734602996</v>
      </c>
      <c r="K6" s="36">
        <f>A2_Rohdaten!L71*A1_HVPI!$D$16</f>
        <v>1.126140851969029</v>
      </c>
      <c r="L6" s="36">
        <f>A2_Rohdaten!M71*A1_HVPI!$D$16</f>
        <v>1.1520424200870669</v>
      </c>
      <c r="M6" s="36">
        <f>A2_Rohdaten!N71*A1_HVPI!$D$16</f>
        <v>1.1769041541817351</v>
      </c>
      <c r="N6" s="36">
        <f>A2_Rohdaten!O71*A1_HVPI!$D$16</f>
        <v>1.200786045283196</v>
      </c>
      <c r="O6" s="36">
        <f>A2_Rohdaten!P71*A1_HVPI!$D$16</f>
        <v>1.2237566592137676</v>
      </c>
      <c r="P6" s="36">
        <f>A2_Rohdaten!Q71*A1_HVPI!$D$16</f>
        <v>1.2458870795931964</v>
      </c>
      <c r="Q6" s="36">
        <f>A2_Rohdaten!R71*A1_HVPI!$D$16</f>
        <v>1.2671773442976664</v>
      </c>
      <c r="R6" s="36">
        <f>A2_Rohdaten!S71*A1_HVPI!$D$16</f>
        <v>1.2876623689091764</v>
      </c>
      <c r="S6" s="36">
        <f>A2_Rohdaten!T71*A1_HVPI!$D$16</f>
        <v>1.3073788775288537</v>
      </c>
      <c r="T6" s="36">
        <f>A2_Rohdaten!U71*A1_HVPI!$D$16</f>
        <v>1.323927906169613</v>
      </c>
      <c r="U6" s="36">
        <f>A2_Rohdaten!V71*A1_HVPI!$D$16</f>
        <v>1.3397641696031586</v>
      </c>
      <c r="V6" s="36">
        <f>A2_Rohdaten!W71*A1_HVPI!$D$16</f>
        <v>1.3549111932236164</v>
      </c>
      <c r="W6" s="36">
        <f>A2_Rohdaten!X71*A1_HVPI!$D$16</f>
        <v>1.3693881900532585</v>
      </c>
      <c r="X6" s="36">
        <f>A2_Rohdaten!Y71*A1_HVPI!$D$16</f>
        <v>1.3832054786305126</v>
      </c>
      <c r="Y6" s="36">
        <f>A2_Rohdaten!Z71*A1_HVPI!$D$16</f>
        <v>1.3963699746438327</v>
      </c>
      <c r="Z6" s="36">
        <f>A2_Rohdaten!AA71*A1_HVPI!$D$16</f>
        <v>1.4088773778389698</v>
      </c>
      <c r="AA6" s="36">
        <f>A2_Rohdaten!AB71*A1_HVPI!$D$16</f>
        <v>1.4207281664419451</v>
      </c>
      <c r="AB6" s="36">
        <f>A2_Rohdaten!AC71*A1_HVPI!$D$16</f>
        <v>1.4319257676806001</v>
      </c>
      <c r="AC6" s="36">
        <f>A2_Rohdaten!AD71*A1_HVPI!$D$16</f>
        <v>1.4424787784927431</v>
      </c>
      <c r="AD6" s="36" t="str">
        <f>""</f>
        <v/>
      </c>
    </row>
    <row r="7" spans="1:30" ht="18.5">
      <c r="A7" s="168"/>
      <c r="B7" s="35" t="s">
        <v>102</v>
      </c>
      <c r="C7" s="31" t="s">
        <v>101</v>
      </c>
      <c r="D7" s="36">
        <f>A2_Rohdaten!E72*A1_HVPI!$D$16</f>
        <v>0.6085277913494187</v>
      </c>
      <c r="E7" s="36">
        <f>A2_Rohdaten!F72*A1_HVPI!$D$16</f>
        <v>0.57252335233069374</v>
      </c>
      <c r="F7" s="36">
        <f>A2_Rohdaten!G72*A1_HVPI!$D$16</f>
        <v>0.56785427435750313</v>
      </c>
      <c r="G7" s="36">
        <f>A2_Rohdaten!H72*A1_HVPI!$D$16</f>
        <v>0.57168534724226872</v>
      </c>
      <c r="H7" s="36">
        <f>A2_Rohdaten!I72*A1_HVPI!$D$16</f>
        <v>0.57498343130152563</v>
      </c>
      <c r="I7" s="36">
        <f>A2_Rohdaten!J72*A1_HVPI!$D$16</f>
        <v>0.57828827227127599</v>
      </c>
      <c r="J7" s="36">
        <f>A2_Rohdaten!K72*A1_HVPI!$D$16</f>
        <v>0.5769757523415262</v>
      </c>
      <c r="K7" s="36">
        <f>A2_Rohdaten!L72*A1_HVPI!$D$16</f>
        <v>0.5756632324117763</v>
      </c>
      <c r="L7" s="36">
        <f>A2_Rohdaten!M72*A1_HVPI!$D$16</f>
        <v>0.57435071248202663</v>
      </c>
      <c r="M7" s="36">
        <f>A2_Rohdaten!N72*A1_HVPI!$D$16</f>
        <v>0.57303819255227695</v>
      </c>
      <c r="N7" s="36">
        <f>A2_Rohdaten!O72*A1_HVPI!$D$16</f>
        <v>0.57172567262252705</v>
      </c>
      <c r="O7" s="36">
        <f>A2_Rohdaten!P72*A1_HVPI!$D$16</f>
        <v>0.57041315269277726</v>
      </c>
      <c r="P7" s="36">
        <f>A2_Rohdaten!Q72*A1_HVPI!$D$16</f>
        <v>0.56910063276302747</v>
      </c>
      <c r="Q7" s="36">
        <f>A2_Rohdaten!R72*A1_HVPI!$D$16</f>
        <v>0.5677881128332779</v>
      </c>
      <c r="R7" s="36">
        <f>A2_Rohdaten!S72*A1_HVPI!$D$16</f>
        <v>0.566475592903528</v>
      </c>
      <c r="S7" s="36">
        <f>A2_Rohdaten!T72*A1_HVPI!$D$16</f>
        <v>0.56516307297377821</v>
      </c>
      <c r="T7" s="36">
        <f>A2_Rohdaten!U72*A1_HVPI!$D$16</f>
        <v>0.56180659716463488</v>
      </c>
      <c r="U7" s="36">
        <f>A2_Rohdaten!V72*A1_HVPI!$D$16</f>
        <v>0.55844837115320556</v>
      </c>
      <c r="V7" s="36">
        <f>A2_Rohdaten!W72*A1_HVPI!$D$16</f>
        <v>0.55508752065802247</v>
      </c>
      <c r="W7" s="36">
        <f>A2_Rohdaten!X72*A1_HVPI!$D$16</f>
        <v>0.55172285544618427</v>
      </c>
      <c r="X7" s="36">
        <f>A2_Rohdaten!Y72*A1_HVPI!$D$16</f>
        <v>0.54835237708362261</v>
      </c>
      <c r="Y7" s="36">
        <f>A2_Rohdaten!Z72*A1_HVPI!$D$16</f>
        <v>0.54497439612525145</v>
      </c>
      <c r="Z7" s="36">
        <f>A2_Rohdaten!AA72*A1_HVPI!$D$16</f>
        <v>0.54158755828692073</v>
      </c>
      <c r="AA7" s="36">
        <f>A2_Rohdaten!AB72*A1_HVPI!$D$16</f>
        <v>0.53819094456625793</v>
      </c>
      <c r="AB7" s="36">
        <f>A2_Rohdaten!AC72*A1_HVPI!$D$16</f>
        <v>0.53478569978737833</v>
      </c>
      <c r="AC7" s="36">
        <f>A2_Rohdaten!AD72*A1_HVPI!$D$16</f>
        <v>0.53137784444051195</v>
      </c>
      <c r="AD7" s="36" t="str">
        <f>""</f>
        <v/>
      </c>
    </row>
    <row r="8" spans="1:30" ht="18.5">
      <c r="A8" s="168"/>
      <c r="B8" s="35" t="s">
        <v>103</v>
      </c>
      <c r="C8" s="31" t="s">
        <v>101</v>
      </c>
      <c r="D8" s="36">
        <f>A2_Rohdaten!E73*A1_HVPI!$D$16</f>
        <v>0.1374316987202033</v>
      </c>
      <c r="E8" s="36">
        <f>A2_Rohdaten!F73*A1_HVPI!$D$16</f>
        <v>0.15771547416675774</v>
      </c>
      <c r="F8" s="36">
        <f>A2_Rohdaten!G73*A1_HVPI!$D$16</f>
        <v>0.18854431092674376</v>
      </c>
      <c r="G8" s="36">
        <f>A2_Rohdaten!H73*A1_HVPI!$D$16</f>
        <v>0.21763383094874927</v>
      </c>
      <c r="H8" s="36">
        <f>A2_Rohdaten!I73*A1_HVPI!$D$16</f>
        <v>0.2452132690080657</v>
      </c>
      <c r="I8" s="36">
        <f>A2_Rohdaten!J73*A1_HVPI!$D$16</f>
        <v>0.27192361238659729</v>
      </c>
      <c r="J8" s="36">
        <f>A2_Rohdaten!K73*A1_HVPI!$D$16</f>
        <v>0.29770432285324189</v>
      </c>
      <c r="K8" s="36">
        <f>A2_Rohdaten!L73*A1_HVPI!$D$16</f>
        <v>0.32268439339423999</v>
      </c>
      <c r="L8" s="36">
        <f>A2_Rohdaten!M73*A1_HVPI!$D$16</f>
        <v>0.3467359701563828</v>
      </c>
      <c r="M8" s="36">
        <f>A2_Rohdaten!N73*A1_HVPI!$D$16</f>
        <v>0.36987024543737584</v>
      </c>
      <c r="N8" s="36">
        <f>A2_Rohdaten!O73*A1_HVPI!$D$16</f>
        <v>0.39214119620216226</v>
      </c>
      <c r="O8" s="36">
        <f>A2_Rohdaten!P73*A1_HVPI!$D$16</f>
        <v>0.41360840899005685</v>
      </c>
      <c r="P8" s="36">
        <f>A2_Rohdaten!Q73*A1_HVPI!$D$16</f>
        <v>0.4343329267284029</v>
      </c>
      <c r="Q8" s="36">
        <f>A2_Rohdaten!R73*A1_HVPI!$D$16</f>
        <v>0.45432093125460593</v>
      </c>
      <c r="R8" s="36">
        <f>A2_Rohdaten!S73*A1_HVPI!$D$16</f>
        <v>0.47360422285679676</v>
      </c>
      <c r="S8" s="36">
        <f>A2_Rohdaten!T73*A1_HVPI!$D$16</f>
        <v>0.49221550893949439</v>
      </c>
      <c r="T8" s="36">
        <f>A2_Rohdaten!U73*A1_HVPI!$D$16</f>
        <v>0.51018451129342546</v>
      </c>
      <c r="U8" s="36">
        <f>A2_Rohdaten!V73*A1_HVPI!$D$16</f>
        <v>0.52753372328497905</v>
      </c>
      <c r="V8" s="36">
        <f>A2_Rohdaten!W73*A1_HVPI!$D$16</f>
        <v>0.54428536300023911</v>
      </c>
      <c r="W8" s="36">
        <f>A2_Rohdaten!X73*A1_HVPI!$D$16</f>
        <v>0.56045828974153145</v>
      </c>
      <c r="X8" s="36">
        <f>A2_Rohdaten!Y73*A1_HVPI!$D$16</f>
        <v>0.57606486350693409</v>
      </c>
      <c r="Y8" s="36">
        <f>A2_Rohdaten!Z73*A1_HVPI!$D$16</f>
        <v>0.5911142026011712</v>
      </c>
      <c r="Z8" s="36">
        <f>A2_Rohdaten!AA73*A1_HVPI!$D$16</f>
        <v>0.60560598245390707</v>
      </c>
      <c r="AA8" s="36">
        <f>A2_Rohdaten!AB73*A1_HVPI!$D$16</f>
        <v>0.61954298363834748</v>
      </c>
      <c r="AB8" s="36">
        <f>A2_Rohdaten!AC73*A1_HVPI!$D$16</f>
        <v>0.63292817675541579</v>
      </c>
      <c r="AC8" s="36">
        <f>A2_Rohdaten!AD73*A1_HVPI!$D$16</f>
        <v>0.64576386293551602</v>
      </c>
      <c r="AD8" s="36" t="str">
        <f>""</f>
        <v/>
      </c>
    </row>
    <row r="9" spans="1:30" ht="18.5">
      <c r="A9" s="168"/>
      <c r="B9" s="35" t="s">
        <v>104</v>
      </c>
      <c r="C9" s="31" t="s">
        <v>101</v>
      </c>
      <c r="D9" s="36">
        <f>A2_Rohdaten!E74*A1_HVPI!$D$16</f>
        <v>5.7599895384174815E-2</v>
      </c>
      <c r="E9" s="36">
        <f>A2_Rohdaten!F74*A1_HVPI!$D$16</f>
        <v>5.593175142367781E-2</v>
      </c>
      <c r="F9" s="36">
        <f>A2_Rohdaten!G74*A1_HVPI!$D$16</f>
        <v>5.4327649454116549E-2</v>
      </c>
      <c r="G9" s="36">
        <f>A2_Rohdaten!H74*A1_HVPI!$D$16</f>
        <v>5.2808067044765088E-2</v>
      </c>
      <c r="H9" s="36">
        <f>A2_Rohdaten!I74*A1_HVPI!$D$16</f>
        <v>5.138646605260852E-2</v>
      </c>
      <c r="I9" s="36">
        <f>A2_Rohdaten!J74*A1_HVPI!$D$16</f>
        <v>5.0145778445559223E-2</v>
      </c>
      <c r="J9" s="36">
        <f>A2_Rohdaten!K74*A1_HVPI!$D$16</f>
        <v>4.9017885696240049E-2</v>
      </c>
      <c r="K9" s="36">
        <f>A2_Rohdaten!L74*A1_HVPI!$D$16</f>
        <v>4.7989224588125705E-2</v>
      </c>
      <c r="L9" s="36">
        <f>A2_Rohdaten!M74*A1_HVPI!$D$16</f>
        <v>4.7016191384335937E-2</v>
      </c>
      <c r="M9" s="36">
        <f>A2_Rohdaten!N74*A1_HVPI!$D$16</f>
        <v>4.6086649558023808E-2</v>
      </c>
      <c r="N9" s="36">
        <f>A2_Rohdaten!O74*A1_HVPI!$D$16</f>
        <v>4.5197034774634881E-2</v>
      </c>
      <c r="O9" s="36">
        <f>A2_Rohdaten!P74*A1_HVPI!$D$16</f>
        <v>4.434537883293721E-2</v>
      </c>
      <c r="P9" s="36">
        <f>A2_Rohdaten!Q74*A1_HVPI!$D$16</f>
        <v>4.3530372939827158E-2</v>
      </c>
      <c r="Q9" s="36">
        <f>A2_Rohdaten!R74*A1_HVPI!$D$16</f>
        <v>4.2745867086625852E-2</v>
      </c>
      <c r="R9" s="36">
        <f>A2_Rohdaten!S74*A1_HVPI!$D$16</f>
        <v>4.198940181041181E-2</v>
      </c>
      <c r="S9" s="36">
        <f>A2_Rohdaten!T74*A1_HVPI!$D$16</f>
        <v>4.1259130295848379E-2</v>
      </c>
      <c r="T9" s="36">
        <f>A2_Rohdaten!U74*A1_HVPI!$D$16</f>
        <v>4.0553350508001136E-2</v>
      </c>
      <c r="U9" s="36">
        <f>A2_Rohdaten!V74*A1_HVPI!$D$16</f>
        <v>3.9870148925814079E-2</v>
      </c>
      <c r="V9" s="36">
        <f>A2_Rohdaten!W74*A1_HVPI!$D$16</f>
        <v>3.9207950983432854E-2</v>
      </c>
      <c r="W9" s="36">
        <f>A2_Rohdaten!X74*A1_HVPI!$D$16</f>
        <v>3.8565233008299747E-2</v>
      </c>
      <c r="X9" s="36">
        <f>A2_Rohdaten!Y74*A1_HVPI!$D$16</f>
        <v>3.7940304477101096E-2</v>
      </c>
      <c r="Y9" s="36">
        <f>A2_Rohdaten!Z74*A1_HVPI!$D$16</f>
        <v>3.733154803310039E-2</v>
      </c>
      <c r="Z9" s="36">
        <f>A2_Rohdaten!AA74*A1_HVPI!$D$16</f>
        <v>3.6737028871751967E-2</v>
      </c>
      <c r="AA9" s="36">
        <f>A2_Rohdaten!AB74*A1_HVPI!$D$16</f>
        <v>3.6155287292827569E-2</v>
      </c>
      <c r="AB9" s="36">
        <f>A2_Rohdaten!AC74*A1_HVPI!$D$16</f>
        <v>3.5585087894685029E-2</v>
      </c>
      <c r="AC9" s="36">
        <f>A2_Rohdaten!AD74*A1_HVPI!$D$16</f>
        <v>3.5025333374176203E-2</v>
      </c>
      <c r="AD9" s="36" t="str">
        <f>""</f>
        <v/>
      </c>
    </row>
    <row r="10" spans="1:30" ht="18.5">
      <c r="A10" s="169"/>
      <c r="B10" s="40" t="s">
        <v>105</v>
      </c>
      <c r="C10" s="44" t="s">
        <v>101</v>
      </c>
      <c r="D10" s="41">
        <f>A2_Rohdaten!E75*A1_HVPI!$D$16</f>
        <v>0.1526762832362214</v>
      </c>
      <c r="E10" s="41">
        <f>A2_Rohdaten!F75*A1_HVPI!$D$16</f>
        <v>0.14937240980501457</v>
      </c>
      <c r="F10" s="41">
        <f>A2_Rohdaten!G75*A1_HVPI!$D$16</f>
        <v>0.15403798460028903</v>
      </c>
      <c r="G10" s="41">
        <f>A2_Rohdaten!H75*A1_HVPI!$D$16</f>
        <v>0.16000417659479876</v>
      </c>
      <c r="H10" s="41">
        <f>A2_Rohdaten!I75*A1_HVPI!$D$16</f>
        <v>0.16560080160881796</v>
      </c>
      <c r="I10" s="41">
        <f>A2_Rohdaten!J75*A1_HVPI!$D$16</f>
        <v>0.17106795598965216</v>
      </c>
      <c r="J10" s="41">
        <f>A2_Rohdaten!K75*A1_HVPI!$D$16</f>
        <v>0.17550261256929156</v>
      </c>
      <c r="K10" s="41">
        <f>A2_Rohdaten!L75*A1_HVPI!$D$16</f>
        <v>0.17980400157488696</v>
      </c>
      <c r="L10" s="41">
        <f>A2_Rohdaten!M75*A1_HVPI!$D$16</f>
        <v>0.18393954606432164</v>
      </c>
      <c r="M10" s="41">
        <f>A2_Rohdaten!N75*A1_HVPI!$D$16</f>
        <v>0.18790906663405854</v>
      </c>
      <c r="N10" s="41">
        <f>A2_Rohdaten!O75*A1_HVPI!$D$16</f>
        <v>0.19172214168387161</v>
      </c>
      <c r="O10" s="41">
        <f>A2_Rohdaten!P75*A1_HVPI!$D$16</f>
        <v>0.19538971869799651</v>
      </c>
      <c r="P10" s="41">
        <f>A2_Rohdaten!Q75*A1_HVPI!$D$16</f>
        <v>0.1989231471619389</v>
      </c>
      <c r="Q10" s="41">
        <f>A2_Rohdaten!R75*A1_HVPI!$D$16</f>
        <v>0.20232243312315681</v>
      </c>
      <c r="R10" s="41">
        <f>A2_Rohdaten!S75*A1_HVPI!$D$16</f>
        <v>0.20559315133843994</v>
      </c>
      <c r="S10" s="41">
        <f>A2_Rohdaten!T75*A1_HVPI!$D$16</f>
        <v>0.20874116531973294</v>
      </c>
      <c r="T10" s="41">
        <f>A2_Rohdaten!U75*A1_HVPI!$D$16</f>
        <v>0.21138344720355165</v>
      </c>
      <c r="U10" s="41">
        <f>A2_Rohdaten!V75*A1_HVPI!$D$16</f>
        <v>0.21391192623915978</v>
      </c>
      <c r="V10" s="41">
        <f>A2_Rohdaten!W75*A1_HVPI!$D$16</f>
        <v>0.21633035858192196</v>
      </c>
      <c r="W10" s="41">
        <f>A2_Rohdaten!X75*A1_HVPI!$D$16</f>
        <v>0.21864181185724293</v>
      </c>
      <c r="X10" s="41">
        <f>A2_Rohdaten!Y75*A1_HVPI!$D$16</f>
        <v>0.22084793356285495</v>
      </c>
      <c r="Y10" s="41">
        <f>A2_Rohdaten!Z75*A1_HVPI!$D$16</f>
        <v>0.22294982788430942</v>
      </c>
      <c r="Z10" s="41">
        <f>A2_Rohdaten!AA75*A1_HVPI!$D$16</f>
        <v>0.22494680822639013</v>
      </c>
      <c r="AA10" s="41">
        <f>A2_Rohdaten!AB75*A1_HVPI!$D$16</f>
        <v>0.22683895094451223</v>
      </c>
      <c r="AB10" s="41">
        <f>A2_Rohdaten!AC75*A1_HVPI!$D$16</f>
        <v>0.22862680324312104</v>
      </c>
      <c r="AC10" s="41">
        <f>A2_Rohdaten!AD75*A1_HVPI!$D$16</f>
        <v>0.23031173774253882</v>
      </c>
      <c r="AD10" s="41" t="str">
        <f>""</f>
        <v/>
      </c>
    </row>
    <row r="11" spans="1:30" ht="19.5" thickTop="1" thickBot="1">
      <c r="A11" s="131" t="s">
        <v>71</v>
      </c>
      <c r="B11" s="91" t="s">
        <v>106</v>
      </c>
      <c r="C11" s="78" t="s">
        <v>101</v>
      </c>
      <c r="D11" s="78">
        <f>A2_Rohdaten!E76*A1_HVPI!$D$12*0.036</f>
        <v>1.0132199551345964</v>
      </c>
      <c r="E11" s="78"/>
      <c r="F11" s="78"/>
      <c r="G11" s="78"/>
      <c r="H11" s="78"/>
      <c r="I11" s="78">
        <f>A2_Rohdaten!J76*A1_HVPI!$D$12*0.036</f>
        <v>1.6651565802592223</v>
      </c>
      <c r="J11" s="78"/>
      <c r="K11" s="78"/>
      <c r="L11" s="78"/>
      <c r="M11" s="78"/>
      <c r="N11" s="78">
        <f>A2_Rohdaten!O76*A1_HVPI!$D$12*0.036</f>
        <v>1.9874863758723829</v>
      </c>
      <c r="O11" s="78"/>
      <c r="P11" s="78"/>
      <c r="Q11" s="78"/>
      <c r="R11" s="78"/>
      <c r="S11" s="113">
        <f>A2_Rohdaten!T76*A1_HVPI!$D$12*0.036</f>
        <v>2.3102442323030909</v>
      </c>
      <c r="T11" s="78"/>
      <c r="U11" s="78"/>
      <c r="V11" s="78"/>
      <c r="W11" s="78"/>
      <c r="X11" s="78">
        <f>A2_Rohdaten!Y76*A1_HVPI!$D$12*0.036</f>
        <v>2.6334301495513461</v>
      </c>
      <c r="Y11" s="78"/>
      <c r="Z11" s="78"/>
      <c r="AA11" s="78"/>
      <c r="AB11" s="78"/>
      <c r="AC11" s="78">
        <f>A2_Rohdaten!AD76*A1_HVPI!$D$12*0.036</f>
        <v>2.6240128115653043</v>
      </c>
      <c r="AD11" s="81" t="s">
        <v>91</v>
      </c>
    </row>
    <row r="12" spans="1:30" ht="19.5" thickTop="1" thickBot="1">
      <c r="A12" s="129" t="s">
        <v>69</v>
      </c>
      <c r="B12" s="129" t="s">
        <v>107</v>
      </c>
      <c r="C12" s="78" t="s">
        <v>101</v>
      </c>
      <c r="D12" s="130">
        <f>A2_Rohdaten!E123*10*A1_HVPI!$D$10</f>
        <v>0.85900456505199085</v>
      </c>
      <c r="E12" s="130"/>
      <c r="F12" s="130"/>
      <c r="G12" s="130"/>
      <c r="H12" s="130"/>
      <c r="I12" s="130">
        <f>A2_Rohdaten!J123*10 *A1_HVPI!$D$10</f>
        <v>0.90739918843520162</v>
      </c>
      <c r="J12" s="81"/>
      <c r="K12" s="81"/>
      <c r="L12" s="81"/>
      <c r="M12" s="81"/>
      <c r="N12" s="81"/>
      <c r="O12" s="81"/>
      <c r="P12" s="81"/>
      <c r="Q12" s="81"/>
      <c r="R12" s="81"/>
      <c r="S12" s="81">
        <f>A2_Rohdaten!T123*10*A1_HVPI!$D$10</f>
        <v>1.5002333248795334</v>
      </c>
      <c r="T12" s="81"/>
      <c r="U12" s="81"/>
      <c r="V12" s="81"/>
      <c r="W12" s="81"/>
      <c r="X12" s="81">
        <f>A2_Rohdaten!Y123*10*A1_HVPI!$D$10</f>
        <v>1.4881346690337307</v>
      </c>
      <c r="Y12" s="81"/>
      <c r="Z12" s="81"/>
      <c r="AA12" s="81"/>
      <c r="AB12" s="81"/>
      <c r="AC12" s="81"/>
      <c r="AD12" s="81"/>
    </row>
    <row r="13" spans="1:30" ht="19.5" thickTop="1" thickBot="1">
      <c r="A13" s="128" t="s">
        <v>108</v>
      </c>
      <c r="B13" s="128"/>
      <c r="C13" s="78" t="s">
        <v>101</v>
      </c>
      <c r="D13" s="114">
        <f>A2_Rohdaten!E124*10*A1_HVPI!$D$14</f>
        <v>1.03</v>
      </c>
      <c r="E13" s="114"/>
      <c r="F13" s="114"/>
      <c r="G13" s="114"/>
      <c r="H13" s="114"/>
      <c r="I13" s="114">
        <f>A2_Rohdaten!J124*10*A1_HVPI!$D$14</f>
        <v>1.18</v>
      </c>
      <c r="J13" s="90"/>
      <c r="K13" s="90"/>
      <c r="L13" s="90"/>
      <c r="M13" s="90"/>
      <c r="N13" s="90">
        <f>A2_Rohdaten!O124*10*A1_HVPI!$D$14</f>
        <v>1.33</v>
      </c>
      <c r="O13" s="90"/>
      <c r="P13" s="90"/>
      <c r="Q13" s="90"/>
      <c r="R13" s="90"/>
      <c r="S13" s="90">
        <f>A2_Rohdaten!T124*10*A1_HVPI!$D$14</f>
        <v>1.4299999999999997</v>
      </c>
      <c r="T13" s="90"/>
      <c r="U13" s="90"/>
      <c r="V13" s="90"/>
      <c r="W13" s="90"/>
      <c r="X13" s="90">
        <f>A2_Rohdaten!Y124*10*A1_HVPI!$D$14</f>
        <v>1.5100000000000002</v>
      </c>
      <c r="Y13" s="128"/>
      <c r="Z13" s="128"/>
      <c r="AA13" s="90"/>
      <c r="AB13" s="114"/>
      <c r="AC13" s="114"/>
      <c r="AD13" s="114"/>
    </row>
    <row r="14" spans="1:30" ht="14.5" thickTop="1"/>
    <row r="16" spans="1:30" ht="28.5">
      <c r="A16" s="155" t="s">
        <v>109</v>
      </c>
      <c r="B16" s="156"/>
      <c r="C16" s="156"/>
      <c r="D16" s="47"/>
    </row>
    <row r="17" spans="1:30" ht="18.5">
      <c r="A17" s="32" t="s">
        <v>44</v>
      </c>
      <c r="B17" s="32"/>
      <c r="C17" s="32" t="s">
        <v>45</v>
      </c>
      <c r="D17" s="32">
        <v>2025</v>
      </c>
      <c r="E17" s="32">
        <v>2026</v>
      </c>
      <c r="F17" s="32">
        <v>2027</v>
      </c>
      <c r="G17" s="32">
        <v>2028</v>
      </c>
      <c r="H17" s="32">
        <v>2029</v>
      </c>
      <c r="I17" s="32">
        <v>2030</v>
      </c>
      <c r="J17" s="32">
        <v>2031</v>
      </c>
      <c r="K17" s="32">
        <v>2032</v>
      </c>
      <c r="L17" s="32">
        <v>2033</v>
      </c>
      <c r="M17" s="32">
        <v>2034</v>
      </c>
      <c r="N17" s="32">
        <v>2035</v>
      </c>
      <c r="O17" s="32">
        <v>2036</v>
      </c>
      <c r="P17" s="32">
        <v>2037</v>
      </c>
      <c r="Q17" s="32">
        <v>2038</v>
      </c>
      <c r="R17" s="32">
        <v>2039</v>
      </c>
      <c r="S17" s="32">
        <v>2040</v>
      </c>
      <c r="T17" s="32">
        <v>2041</v>
      </c>
      <c r="U17" s="32">
        <v>2042</v>
      </c>
      <c r="V17" s="32">
        <v>2043</v>
      </c>
      <c r="W17" s="32">
        <v>2044</v>
      </c>
      <c r="X17" s="32">
        <v>2045</v>
      </c>
      <c r="Y17" s="32">
        <v>2046</v>
      </c>
      <c r="Z17" s="32">
        <v>2047</v>
      </c>
      <c r="AA17" s="32">
        <v>2048</v>
      </c>
      <c r="AB17" s="32">
        <v>2049</v>
      </c>
      <c r="AC17" s="32">
        <v>2050</v>
      </c>
      <c r="AD17" s="32" t="s">
        <v>46</v>
      </c>
    </row>
    <row r="18" spans="1:30" s="14" customFormat="1" ht="15" customHeight="1">
      <c r="A18" s="167" t="s">
        <v>47</v>
      </c>
      <c r="B18" s="39" t="s">
        <v>110</v>
      </c>
      <c r="C18" s="46" t="s">
        <v>101</v>
      </c>
      <c r="D18" s="39">
        <f>A2_Rohdaten!E61*A1_HVPI!$D$16</f>
        <v>1.5805726556907658</v>
      </c>
      <c r="E18" s="39">
        <f>A2_Rohdaten!F61*A1_HVPI!$D$16</f>
        <v>1.5513027916964923</v>
      </c>
      <c r="F18" s="39">
        <f>A2_Rohdaten!G61*A1_HVPI!$D$16</f>
        <v>1.5708160343593414</v>
      </c>
      <c r="G18" s="39">
        <f>A2_Rohdaten!H61*A1_HVPI!$D$16</f>
        <v>1.5903292770221902</v>
      </c>
      <c r="H18" s="39">
        <f>A2_Rohdaten!I61*A1_HVPI!$D$16</f>
        <v>1.6195991410164636</v>
      </c>
      <c r="I18" s="39">
        <f>A2_Rohdaten!J61*A1_HVPI!$D$16</f>
        <v>1.6391123836793124</v>
      </c>
      <c r="J18" s="39">
        <f>A2_Rohdaten!K61*A1_HVPI!$D$16</f>
        <v>1.6586256263421615</v>
      </c>
      <c r="K18" s="39">
        <f>A2_Rohdaten!L61*A1_HVPI!$D$16</f>
        <v>1.6781388690050105</v>
      </c>
      <c r="L18" s="39">
        <f>A2_Rohdaten!M61*A1_HVPI!$D$16</f>
        <v>1.6976521116678596</v>
      </c>
      <c r="M18" s="39">
        <f>A2_Rohdaten!N61*A1_HVPI!$D$16</f>
        <v>1.7171653543307084</v>
      </c>
      <c r="N18" s="39">
        <f>A2_Rohdaten!O61*A1_HVPI!$D$16</f>
        <v>1.726921975662133</v>
      </c>
      <c r="O18" s="39">
        <f>A2_Rohdaten!P61*A1_HVPI!$D$16</f>
        <v>1.7464352183249818</v>
      </c>
      <c r="P18" s="39">
        <f>A2_Rohdaten!Q61*A1_HVPI!$D$16</f>
        <v>1.7659484609878309</v>
      </c>
      <c r="Q18" s="39">
        <f>A2_Rohdaten!R61*A1_HVPI!$D$16</f>
        <v>1.7757050823192555</v>
      </c>
      <c r="R18" s="39">
        <f>A2_Rohdaten!S61*A1_HVPI!$D$16</f>
        <v>1.7952183249821043</v>
      </c>
      <c r="S18" s="39">
        <f>A2_Rohdaten!T61*A1_HVPI!$D$16</f>
        <v>1.8049749463135289</v>
      </c>
      <c r="T18" s="39">
        <f>A2_Rohdaten!U61*A1_HVPI!$D$16</f>
        <v>1.8147315676449534</v>
      </c>
      <c r="U18" s="39">
        <f>A2_Rohdaten!V61*A1_HVPI!$D$16</f>
        <v>1.8244881889763778</v>
      </c>
      <c r="V18" s="39">
        <f>A2_Rohdaten!W61*A1_HVPI!$D$16</f>
        <v>1.8342448103078022</v>
      </c>
      <c r="W18" s="39">
        <f>A2_Rohdaten!X61*A1_HVPI!$D$16</f>
        <v>1.8440014316392266</v>
      </c>
      <c r="X18" s="39">
        <f>A2_Rohdaten!Y61*A1_HVPI!$D$16</f>
        <v>1.853758052970651</v>
      </c>
      <c r="Y18" s="39">
        <f>A2_Rohdaten!Z61*A1_HVPI!$D$16</f>
        <v>1.8635146743020756</v>
      </c>
      <c r="Z18" s="39">
        <f>A2_Rohdaten!AA61*A1_HVPI!$D$16</f>
        <v>1.8732712956335</v>
      </c>
      <c r="AA18" s="39">
        <f>A2_Rohdaten!AB61*A1_HVPI!$D$16</f>
        <v>1.8830279169649244</v>
      </c>
      <c r="AB18" s="39">
        <f>A2_Rohdaten!AC61*A1_HVPI!$D$16</f>
        <v>1.8830279169649244</v>
      </c>
      <c r="AC18" s="39">
        <f>A2_Rohdaten!AD61*A1_HVPI!$D$16</f>
        <v>1.8927845382963491</v>
      </c>
      <c r="AD18" s="38" t="str">
        <f>""</f>
        <v/>
      </c>
    </row>
    <row r="19" spans="1:30" s="14" customFormat="1" ht="18.5">
      <c r="A19" s="168"/>
      <c r="B19" s="36" t="s">
        <v>102</v>
      </c>
      <c r="C19" s="31" t="s">
        <v>101</v>
      </c>
      <c r="D19" s="36">
        <f>A2_Rohdaten!E62*A1_HVPI!$D$16</f>
        <v>0.75125984251968492</v>
      </c>
      <c r="E19" s="36">
        <f>A2_Rohdaten!F62*A1_HVPI!$D$16</f>
        <v>0.71223335719398706</v>
      </c>
      <c r="F19" s="36">
        <f>A2_Rohdaten!G62*A1_HVPI!$D$16</f>
        <v>0.71223335719398706</v>
      </c>
      <c r="G19" s="36">
        <f>A2_Rohdaten!H62*A1_HVPI!$D$16</f>
        <v>0.71223335719398706</v>
      </c>
      <c r="H19" s="36">
        <f>A2_Rohdaten!I62*A1_HVPI!$D$16</f>
        <v>0.71223335719398706</v>
      </c>
      <c r="I19" s="36">
        <f>A2_Rohdaten!J62*A1_HVPI!$D$16</f>
        <v>0.72198997852541147</v>
      </c>
      <c r="J19" s="36">
        <f>A2_Rohdaten!K62*A1_HVPI!$D$16</f>
        <v>0.71223335719398706</v>
      </c>
      <c r="K19" s="36">
        <f>A2_Rohdaten!L62*A1_HVPI!$D$16</f>
        <v>0.71223335719398706</v>
      </c>
      <c r="L19" s="36">
        <f>A2_Rohdaten!M62*A1_HVPI!$D$16</f>
        <v>0.71223335719398706</v>
      </c>
      <c r="M19" s="36">
        <f>A2_Rohdaten!N62*A1_HVPI!$D$16</f>
        <v>0.71223335719398706</v>
      </c>
      <c r="N19" s="36">
        <f>A2_Rohdaten!O62*A1_HVPI!$D$16</f>
        <v>0.71223335719398706</v>
      </c>
      <c r="O19" s="36">
        <f>A2_Rohdaten!P62*A1_HVPI!$D$16</f>
        <v>0.71223335719398706</v>
      </c>
      <c r="P19" s="36">
        <f>A2_Rohdaten!Q62*A1_HVPI!$D$16</f>
        <v>0.71223335719398706</v>
      </c>
      <c r="Q19" s="36">
        <f>A2_Rohdaten!R62*A1_HVPI!$D$16</f>
        <v>0.71223335719398706</v>
      </c>
      <c r="R19" s="36">
        <f>A2_Rohdaten!S62*A1_HVPI!$D$16</f>
        <v>0.70247673586256254</v>
      </c>
      <c r="S19" s="36">
        <f>A2_Rohdaten!T62*A1_HVPI!$D$16</f>
        <v>0.70247673586256254</v>
      </c>
      <c r="T19" s="36">
        <f>A2_Rohdaten!U62*A1_HVPI!$D$16</f>
        <v>0.70247673586256254</v>
      </c>
      <c r="U19" s="36">
        <f>A2_Rohdaten!V62*A1_HVPI!$D$16</f>
        <v>0.70247673586256254</v>
      </c>
      <c r="V19" s="36">
        <f>A2_Rohdaten!W62*A1_HVPI!$D$16</f>
        <v>0.69272011453113802</v>
      </c>
      <c r="W19" s="36">
        <f>A2_Rohdaten!X62*A1_HVPI!$D$16</f>
        <v>0.69272011453113802</v>
      </c>
      <c r="X19" s="36">
        <f>A2_Rohdaten!Y62*A1_HVPI!$D$16</f>
        <v>0.69272011453113802</v>
      </c>
      <c r="Y19" s="36">
        <f>A2_Rohdaten!Z62*A1_HVPI!$D$16</f>
        <v>0.6829634931997135</v>
      </c>
      <c r="Z19" s="36">
        <f>A2_Rohdaten!AA62*A1_HVPI!$D$16</f>
        <v>0.6829634931997135</v>
      </c>
      <c r="AA19" s="36">
        <f>A2_Rohdaten!AB62*A1_HVPI!$D$16</f>
        <v>0.67320687186828909</v>
      </c>
      <c r="AB19" s="36">
        <f>A2_Rohdaten!AC62*A1_HVPI!$D$16</f>
        <v>0.67320687186828909</v>
      </c>
      <c r="AC19" s="36">
        <f>A2_Rohdaten!AD62*A1_HVPI!$D$16</f>
        <v>0.67320687186828909</v>
      </c>
      <c r="AD19" s="35"/>
    </row>
    <row r="20" spans="1:30" ht="18.5">
      <c r="A20" s="168"/>
      <c r="B20" s="36" t="s">
        <v>103</v>
      </c>
      <c r="C20" s="31" t="s">
        <v>101</v>
      </c>
      <c r="D20" s="36">
        <f>A2_Rohdaten!E63*A1_HVPI!$D$16</f>
        <v>0.13659269863994272</v>
      </c>
      <c r="E20" s="36">
        <f>A2_Rohdaten!F63*A1_HVPI!$D$16</f>
        <v>0.15610594130279168</v>
      </c>
      <c r="F20" s="36">
        <f>A2_Rohdaten!G63*A1_HVPI!$D$16</f>
        <v>0.18537580529706513</v>
      </c>
      <c r="G20" s="36">
        <f>A2_Rohdaten!H63*A1_HVPI!$D$16</f>
        <v>0.21464566929133855</v>
      </c>
      <c r="H20" s="36">
        <f>A2_Rohdaten!I63*A1_HVPI!$D$16</f>
        <v>0.243915533285612</v>
      </c>
      <c r="I20" s="36">
        <f>A2_Rohdaten!J63*A1_HVPI!$D$16</f>
        <v>0.27318539727988544</v>
      </c>
      <c r="J20" s="36">
        <f>A2_Rohdaten!K63*A1_HVPI!$D$16</f>
        <v>0.30245526127415889</v>
      </c>
      <c r="K20" s="36">
        <f>A2_Rohdaten!L63*A1_HVPI!$D$16</f>
        <v>0.32196850393700788</v>
      </c>
      <c r="L20" s="36">
        <f>A2_Rohdaten!M63*A1_HVPI!$D$16</f>
        <v>0.35123836793128127</v>
      </c>
      <c r="M20" s="36">
        <f>A2_Rohdaten!N63*A1_HVPI!$D$16</f>
        <v>0.37075161059413025</v>
      </c>
      <c r="N20" s="36">
        <f>A2_Rohdaten!O63*A1_HVPI!$D$16</f>
        <v>0.39026485325697924</v>
      </c>
      <c r="O20" s="36">
        <f>A2_Rohdaten!P63*A1_HVPI!$D$16</f>
        <v>0.41953471725125263</v>
      </c>
      <c r="P20" s="36">
        <f>A2_Rohdaten!Q63*A1_HVPI!$D$16</f>
        <v>0.43904795991410162</v>
      </c>
      <c r="Q20" s="36">
        <f>A2_Rohdaten!R63*A1_HVPI!$D$16</f>
        <v>0.45856120257695054</v>
      </c>
      <c r="R20" s="36">
        <f>A2_Rohdaten!S63*A1_HVPI!$D$16</f>
        <v>0.47807444523979953</v>
      </c>
      <c r="S20" s="36">
        <f>A2_Rohdaten!T63*A1_HVPI!$D$16</f>
        <v>0.49758768790264846</v>
      </c>
      <c r="T20" s="36">
        <f>A2_Rohdaten!U63*A1_HVPI!$D$16</f>
        <v>0.51710093056549744</v>
      </c>
      <c r="U20" s="36">
        <f>A2_Rohdaten!V63*A1_HVPI!$D$16</f>
        <v>0.52685755189692196</v>
      </c>
      <c r="V20" s="36">
        <f>A2_Rohdaten!W63*A1_HVPI!$D$16</f>
        <v>0.54637079455977089</v>
      </c>
      <c r="W20" s="36">
        <f>A2_Rohdaten!X63*A1_HVPI!$D$16</f>
        <v>0.56588403722261982</v>
      </c>
      <c r="X20" s="36">
        <f>A2_Rohdaten!Y63*A1_HVPI!$D$16</f>
        <v>0.57564065855404423</v>
      </c>
      <c r="Y20" s="36">
        <f>A2_Rohdaten!Z63*A1_HVPI!$D$16</f>
        <v>0.59515390121689327</v>
      </c>
      <c r="Z20" s="36">
        <f>A2_Rohdaten!AA63*A1_HVPI!$D$16</f>
        <v>0.60491052254831779</v>
      </c>
      <c r="AA20" s="36">
        <f>A2_Rohdaten!AB63*A1_HVPI!$D$16</f>
        <v>0.62442376521116671</v>
      </c>
      <c r="AB20" s="36">
        <f>A2_Rohdaten!AC63*A1_HVPI!$D$16</f>
        <v>0.63418038654259123</v>
      </c>
      <c r="AC20" s="36">
        <f>A2_Rohdaten!AD63*A1_HVPI!$D$16</f>
        <v>0.64393700787401575</v>
      </c>
      <c r="AD20" s="35"/>
    </row>
    <row r="21" spans="1:30" ht="18.5">
      <c r="A21" s="168"/>
      <c r="B21" s="36" t="s">
        <v>104</v>
      </c>
      <c r="C21" s="31" t="s">
        <v>101</v>
      </c>
      <c r="D21" s="36">
        <f>A2_Rohdaten!E64*A1_HVPI!$D$16</f>
        <v>0.44880458124552608</v>
      </c>
      <c r="E21" s="36">
        <f>A2_Rohdaten!F64*A1_HVPI!$D$16</f>
        <v>0.4292913385826771</v>
      </c>
      <c r="F21" s="36">
        <f>A2_Rohdaten!G64*A1_HVPI!$D$16</f>
        <v>0.41953471725125263</v>
      </c>
      <c r="G21" s="36">
        <f>A2_Rohdaten!H64*A1_HVPI!$D$16</f>
        <v>0.40977809591982811</v>
      </c>
      <c r="H21" s="36">
        <f>A2_Rohdaten!I64*A1_HVPI!$D$16</f>
        <v>0.40002147458840365</v>
      </c>
      <c r="I21" s="36">
        <f>A2_Rohdaten!J64*A1_HVPI!$D$16</f>
        <v>0.39026485325697924</v>
      </c>
      <c r="J21" s="36">
        <f>A2_Rohdaten!K64*A1_HVPI!$D$16</f>
        <v>0.38050823192555472</v>
      </c>
      <c r="K21" s="36">
        <f>A2_Rohdaten!L64*A1_HVPI!$D$16</f>
        <v>0.37075161059413025</v>
      </c>
      <c r="L21" s="36">
        <f>A2_Rohdaten!M64*A1_HVPI!$D$16</f>
        <v>0.36099498926270573</v>
      </c>
      <c r="M21" s="36">
        <f>A2_Rohdaten!N64*A1_HVPI!$D$16</f>
        <v>0.36099498926270573</v>
      </c>
      <c r="N21" s="36">
        <f>A2_Rohdaten!O64*A1_HVPI!$D$16</f>
        <v>0.35123836793128127</v>
      </c>
      <c r="O21" s="36">
        <f>A2_Rohdaten!P64*A1_HVPI!$D$16</f>
        <v>0.34148174659985675</v>
      </c>
      <c r="P21" s="36">
        <f>A2_Rohdaten!Q64*A1_HVPI!$D$16</f>
        <v>0.33172512526843234</v>
      </c>
      <c r="Q21" s="36">
        <f>A2_Rohdaten!R64*A1_HVPI!$D$16</f>
        <v>0.33172512526843234</v>
      </c>
      <c r="R21" s="36">
        <f>A2_Rohdaten!S64*A1_HVPI!$D$16</f>
        <v>0.32196850393700788</v>
      </c>
      <c r="S21" s="36">
        <f>A2_Rohdaten!T64*A1_HVPI!$D$16</f>
        <v>0.32196850393700788</v>
      </c>
      <c r="T21" s="36">
        <f>A2_Rohdaten!U64*A1_HVPI!$D$16</f>
        <v>0.31221188260558336</v>
      </c>
      <c r="U21" s="36">
        <f>A2_Rohdaten!V64*A1_HVPI!$D$16</f>
        <v>0.31221188260558336</v>
      </c>
      <c r="V21" s="36">
        <f>A2_Rohdaten!W64*A1_HVPI!$D$16</f>
        <v>0.30245526127415889</v>
      </c>
      <c r="W21" s="36">
        <f>A2_Rohdaten!X64*A1_HVPI!$D$16</f>
        <v>0.30245526127415889</v>
      </c>
      <c r="X21" s="36">
        <f>A2_Rohdaten!Y64*A1_HVPI!$D$16</f>
        <v>0.29269863994273437</v>
      </c>
      <c r="Y21" s="36">
        <f>A2_Rohdaten!Z64*A1_HVPI!$D$16</f>
        <v>0.29269863994273437</v>
      </c>
      <c r="Z21" s="36">
        <f>A2_Rohdaten!AA64*A1_HVPI!$D$16</f>
        <v>0.28294201861130991</v>
      </c>
      <c r="AA21" s="36">
        <f>A2_Rohdaten!AB64*A1_HVPI!$D$16</f>
        <v>0.28294201861130991</v>
      </c>
      <c r="AB21" s="36">
        <f>A2_Rohdaten!AC64*A1_HVPI!$D$16</f>
        <v>0.27318539727988544</v>
      </c>
      <c r="AC21" s="36">
        <f>A2_Rohdaten!AD64*A1_HVPI!$D$16</f>
        <v>0.27318539727988544</v>
      </c>
      <c r="AD21" s="35"/>
    </row>
    <row r="22" spans="1:30" ht="19" thickBot="1">
      <c r="A22" s="168"/>
      <c r="B22" s="41" t="s">
        <v>105</v>
      </c>
      <c r="C22" s="44" t="s">
        <v>101</v>
      </c>
      <c r="D22" s="41">
        <f>A2_Rohdaten!E65*A1_HVPI!$D$16</f>
        <v>0.25367215461703646</v>
      </c>
      <c r="E22" s="41">
        <f>A2_Rohdaten!F65*A1_HVPI!$D$16</f>
        <v>0.243915533285612</v>
      </c>
      <c r="F22" s="41">
        <f>A2_Rohdaten!G65*A1_HVPI!$D$16</f>
        <v>0.25367215461703646</v>
      </c>
      <c r="G22" s="41">
        <f>A2_Rohdaten!H65*A1_HVPI!$D$16</f>
        <v>0.25367215461703646</v>
      </c>
      <c r="H22" s="41">
        <f>A2_Rohdaten!I65*A1_HVPI!$D$16</f>
        <v>0.25367215461703646</v>
      </c>
      <c r="I22" s="41">
        <f>A2_Rohdaten!J65*A1_HVPI!$D$16</f>
        <v>0.26342877594846098</v>
      </c>
      <c r="J22" s="41">
        <f>A2_Rohdaten!K65*A1_HVPI!$D$16</f>
        <v>0.26342877594846098</v>
      </c>
      <c r="K22" s="41">
        <f>A2_Rohdaten!L65*A1_HVPI!$D$16</f>
        <v>0.26342877594846098</v>
      </c>
      <c r="L22" s="41">
        <f>A2_Rohdaten!M65*A1_HVPI!$D$16</f>
        <v>0.27318539727988544</v>
      </c>
      <c r="M22" s="41">
        <f>A2_Rohdaten!N65*A1_HVPI!$D$16</f>
        <v>0.27318539727988544</v>
      </c>
      <c r="N22" s="41">
        <f>A2_Rohdaten!O65*A1_HVPI!$D$16</f>
        <v>0.27318539727988544</v>
      </c>
      <c r="O22" s="41">
        <f>A2_Rohdaten!P65*A1_HVPI!$D$16</f>
        <v>0.28294201861130991</v>
      </c>
      <c r="P22" s="41">
        <f>A2_Rohdaten!Q65*A1_HVPI!$D$16</f>
        <v>0.28294201861130991</v>
      </c>
      <c r="Q22" s="41">
        <f>A2_Rohdaten!R65*A1_HVPI!$D$16</f>
        <v>0.28294201861130991</v>
      </c>
      <c r="R22" s="41">
        <f>A2_Rohdaten!S65*A1_HVPI!$D$16</f>
        <v>0.28294201861130991</v>
      </c>
      <c r="S22" s="41">
        <f>A2_Rohdaten!T65*A1_HVPI!$D$16</f>
        <v>0.29269863994273437</v>
      </c>
      <c r="T22" s="41">
        <f>A2_Rohdaten!U65*A1_HVPI!$D$16</f>
        <v>0.29269863994273437</v>
      </c>
      <c r="U22" s="41">
        <f>A2_Rohdaten!V65*A1_HVPI!$D$16</f>
        <v>0.29269863994273437</v>
      </c>
      <c r="V22" s="41">
        <f>A2_Rohdaten!W65*A1_HVPI!$D$16</f>
        <v>0.29269863994273437</v>
      </c>
      <c r="W22" s="41">
        <f>A2_Rohdaten!X65*A1_HVPI!$D$16</f>
        <v>0.29269863994273437</v>
      </c>
      <c r="X22" s="41">
        <f>A2_Rohdaten!Y65*A1_HVPI!$D$16</f>
        <v>0.29269863994273437</v>
      </c>
      <c r="Y22" s="41">
        <f>A2_Rohdaten!Z65*A1_HVPI!$D$16</f>
        <v>0.30245526127415889</v>
      </c>
      <c r="Z22" s="41">
        <f>A2_Rohdaten!AA65*A1_HVPI!$D$16</f>
        <v>0.30245526127415889</v>
      </c>
      <c r="AA22" s="41">
        <f>A2_Rohdaten!AB65*A1_HVPI!$D$16</f>
        <v>0.30245526127415889</v>
      </c>
      <c r="AB22" s="41">
        <f>A2_Rohdaten!AC65*A1_HVPI!$D$16</f>
        <v>0.30245526127415889</v>
      </c>
      <c r="AC22" s="41">
        <f>A2_Rohdaten!AD65*A1_HVPI!$D$16</f>
        <v>0.30245526127415889</v>
      </c>
      <c r="AD22" s="40"/>
    </row>
    <row r="23" spans="1:30" ht="19" thickTop="1">
      <c r="A23" s="168"/>
      <c r="B23" s="39" t="s">
        <v>111</v>
      </c>
      <c r="C23" s="46" t="s">
        <v>101</v>
      </c>
      <c r="D23" s="39">
        <f>A2_Rohdaten!E66*A1_HVPI!$D$16</f>
        <v>1.7561918396564065</v>
      </c>
      <c r="E23" s="39">
        <f>A2_Rohdaten!F66*A1_HVPI!$D$16</f>
        <v>1.707408732999284</v>
      </c>
      <c r="F23" s="39">
        <f>A2_Rohdaten!G66*A1_HVPI!$D$16</f>
        <v>1.7171653543307084</v>
      </c>
      <c r="G23" s="39">
        <f>A2_Rohdaten!H66*A1_HVPI!$D$16</f>
        <v>1.726921975662133</v>
      </c>
      <c r="H23" s="39">
        <f>A2_Rohdaten!I66*A1_HVPI!$D$16</f>
        <v>1.7464352183249818</v>
      </c>
      <c r="I23" s="39">
        <f>A2_Rohdaten!J66*A1_HVPI!$D$16</f>
        <v>1.7561918396564065</v>
      </c>
      <c r="J23" s="39">
        <f>A2_Rohdaten!K66*A1_HVPI!$D$16</f>
        <v>1.7659484609878309</v>
      </c>
      <c r="K23" s="39">
        <f>A2_Rohdaten!L66*A1_HVPI!$D$16</f>
        <v>1.7757050823192555</v>
      </c>
      <c r="L23" s="39">
        <f>A2_Rohdaten!M66*A1_HVPI!$D$16</f>
        <v>1.7854617036506799</v>
      </c>
      <c r="M23" s="39">
        <f>A2_Rohdaten!N66*A1_HVPI!$D$16</f>
        <v>1.7952183249821043</v>
      </c>
      <c r="N23" s="39">
        <f>A2_Rohdaten!O66*A1_HVPI!$D$16</f>
        <v>1.8147315676449534</v>
      </c>
      <c r="O23" s="39">
        <f>A2_Rohdaten!P66*A1_HVPI!$D$16</f>
        <v>1.8147315676449534</v>
      </c>
      <c r="P23" s="39">
        <f>A2_Rohdaten!Q66*A1_HVPI!$D$16</f>
        <v>1.8244881889763778</v>
      </c>
      <c r="Q23" s="39">
        <f>A2_Rohdaten!R66*A1_HVPI!$D$16</f>
        <v>1.8342448103078022</v>
      </c>
      <c r="R23" s="39">
        <f>A2_Rohdaten!S66*A1_HVPI!$D$16</f>
        <v>1.8440014316392266</v>
      </c>
      <c r="S23" s="39">
        <f>A2_Rohdaten!T66*A1_HVPI!$D$16</f>
        <v>1.853758052970651</v>
      </c>
      <c r="T23" s="39">
        <f>A2_Rohdaten!U66*A1_HVPI!$D$16</f>
        <v>1.8635146743020756</v>
      </c>
      <c r="U23" s="39">
        <f>A2_Rohdaten!V66*A1_HVPI!$D$16</f>
        <v>1.8635146743020756</v>
      </c>
      <c r="V23" s="39">
        <f>A2_Rohdaten!W66*A1_HVPI!$D$16</f>
        <v>1.8732712956335</v>
      </c>
      <c r="W23" s="39">
        <f>A2_Rohdaten!X66*A1_HVPI!$D$16</f>
        <v>1.8732712956335</v>
      </c>
      <c r="X23" s="39">
        <f>A2_Rohdaten!Y66*A1_HVPI!$D$16</f>
        <v>1.8732712956335</v>
      </c>
      <c r="Y23" s="39">
        <f>A2_Rohdaten!Z66*A1_HVPI!$D$16</f>
        <v>1.8830279169649244</v>
      </c>
      <c r="Z23" s="39">
        <f>A2_Rohdaten!AA66*A1_HVPI!$D$16</f>
        <v>1.8830279169649244</v>
      </c>
      <c r="AA23" s="39">
        <f>A2_Rohdaten!AB66*A1_HVPI!$D$16</f>
        <v>1.8830279169649244</v>
      </c>
      <c r="AB23" s="39">
        <f>A2_Rohdaten!AC66*A1_HVPI!$D$16</f>
        <v>1.8927845382963491</v>
      </c>
      <c r="AC23" s="39">
        <f>A2_Rohdaten!AD66*A1_HVPI!$D$16</f>
        <v>1.8927845382963491</v>
      </c>
      <c r="AD23" s="38"/>
    </row>
    <row r="24" spans="1:30" ht="18.5">
      <c r="A24" s="168"/>
      <c r="B24" s="36" t="s">
        <v>102</v>
      </c>
      <c r="C24" s="31" t="s">
        <v>101</v>
      </c>
      <c r="D24" s="36">
        <f>A2_Rohdaten!E67*A1_HVPI!$D$16</f>
        <v>0.73174659985683599</v>
      </c>
      <c r="E24" s="36">
        <f>A2_Rohdaten!F67*A1_HVPI!$D$16</f>
        <v>0.70247673586256254</v>
      </c>
      <c r="F24" s="36">
        <f>A2_Rohdaten!G67*A1_HVPI!$D$16</f>
        <v>0.69272011453113802</v>
      </c>
      <c r="G24" s="36">
        <f>A2_Rohdaten!H67*A1_HVPI!$D$16</f>
        <v>0.69272011453113802</v>
      </c>
      <c r="H24" s="36">
        <f>A2_Rohdaten!I67*A1_HVPI!$D$16</f>
        <v>0.70247673586256254</v>
      </c>
      <c r="I24" s="36">
        <f>A2_Rohdaten!J67*A1_HVPI!$D$16</f>
        <v>0.70247673586256254</v>
      </c>
      <c r="J24" s="36">
        <f>A2_Rohdaten!K67*A1_HVPI!$D$16</f>
        <v>0.70247673586256254</v>
      </c>
      <c r="K24" s="36">
        <f>A2_Rohdaten!L67*A1_HVPI!$D$16</f>
        <v>0.70247673586256254</v>
      </c>
      <c r="L24" s="36">
        <f>A2_Rohdaten!M67*A1_HVPI!$D$16</f>
        <v>0.70247673586256254</v>
      </c>
      <c r="M24" s="36">
        <f>A2_Rohdaten!N67*A1_HVPI!$D$16</f>
        <v>0.70247673586256254</v>
      </c>
      <c r="N24" s="36">
        <f>A2_Rohdaten!O67*A1_HVPI!$D$16</f>
        <v>0.69272011453113802</v>
      </c>
      <c r="O24" s="36">
        <f>A2_Rohdaten!P67*A1_HVPI!$D$16</f>
        <v>0.69272011453113802</v>
      </c>
      <c r="P24" s="36">
        <f>A2_Rohdaten!Q67*A1_HVPI!$D$16</f>
        <v>0.69272011453113802</v>
      </c>
      <c r="Q24" s="36">
        <f>A2_Rohdaten!R67*A1_HVPI!$D$16</f>
        <v>0.69272011453113802</v>
      </c>
      <c r="R24" s="36">
        <f>A2_Rohdaten!S67*A1_HVPI!$D$16</f>
        <v>0.69272011453113802</v>
      </c>
      <c r="S24" s="36">
        <f>A2_Rohdaten!T67*A1_HVPI!$D$16</f>
        <v>0.69272011453113802</v>
      </c>
      <c r="T24" s="36">
        <f>A2_Rohdaten!U67*A1_HVPI!$D$16</f>
        <v>0.6829634931997135</v>
      </c>
      <c r="U24" s="36">
        <f>A2_Rohdaten!V67*A1_HVPI!$D$16</f>
        <v>0.6829634931997135</v>
      </c>
      <c r="V24" s="36">
        <f>A2_Rohdaten!W67*A1_HVPI!$D$16</f>
        <v>0.6829634931997135</v>
      </c>
      <c r="W24" s="36">
        <f>A2_Rohdaten!X67*A1_HVPI!$D$16</f>
        <v>0.67320687186828909</v>
      </c>
      <c r="X24" s="36">
        <f>A2_Rohdaten!Y67*A1_HVPI!$D$16</f>
        <v>0.67320687186828909</v>
      </c>
      <c r="Y24" s="36">
        <f>A2_Rohdaten!Z67*A1_HVPI!$D$16</f>
        <v>0.67320687186828909</v>
      </c>
      <c r="Z24" s="36">
        <f>A2_Rohdaten!AA67*A1_HVPI!$D$16</f>
        <v>0.66345025053686468</v>
      </c>
      <c r="AA24" s="36">
        <f>A2_Rohdaten!AB67*A1_HVPI!$D$16</f>
        <v>0.66345025053686468</v>
      </c>
      <c r="AB24" s="36">
        <f>A2_Rohdaten!AC67*A1_HVPI!$D$16</f>
        <v>0.66345025053686468</v>
      </c>
      <c r="AC24" s="36">
        <f>A2_Rohdaten!AD67*A1_HVPI!$D$16</f>
        <v>0.65369362920544016</v>
      </c>
      <c r="AD24" s="35"/>
    </row>
    <row r="25" spans="1:30" ht="18.5">
      <c r="A25" s="168"/>
      <c r="B25" s="36" t="s">
        <v>103</v>
      </c>
      <c r="C25" s="31" t="s">
        <v>101</v>
      </c>
      <c r="D25" s="36">
        <f>A2_Rohdaten!E68*A1_HVPI!$D$16</f>
        <v>0.11707945597709375</v>
      </c>
      <c r="E25" s="36">
        <f>A2_Rohdaten!F68*A1_HVPI!$D$16</f>
        <v>0.13659269863994272</v>
      </c>
      <c r="F25" s="36">
        <f>A2_Rohdaten!G68*A1_HVPI!$D$16</f>
        <v>0.16586256263421617</v>
      </c>
      <c r="G25" s="36">
        <f>A2_Rohdaten!H68*A1_HVPI!$D$16</f>
        <v>0.18537580529706513</v>
      </c>
      <c r="H25" s="36">
        <f>A2_Rohdaten!I68*A1_HVPI!$D$16</f>
        <v>0.21464566929133855</v>
      </c>
      <c r="I25" s="36">
        <f>A2_Rohdaten!J68*A1_HVPI!$D$16</f>
        <v>0.2341589119541875</v>
      </c>
      <c r="J25" s="36">
        <f>A2_Rohdaten!K68*A1_HVPI!$D$16</f>
        <v>0.25367215461703646</v>
      </c>
      <c r="K25" s="36">
        <f>A2_Rohdaten!L68*A1_HVPI!$D$16</f>
        <v>0.27318539727988544</v>
      </c>
      <c r="L25" s="36">
        <f>A2_Rohdaten!M68*A1_HVPI!$D$16</f>
        <v>0.30245526127415889</v>
      </c>
      <c r="M25" s="36">
        <f>A2_Rohdaten!N68*A1_HVPI!$D$16</f>
        <v>0.32196850393700788</v>
      </c>
      <c r="N25" s="36">
        <f>A2_Rohdaten!O68*A1_HVPI!$D$16</f>
        <v>0.34148174659985675</v>
      </c>
      <c r="O25" s="36">
        <f>A2_Rohdaten!P68*A1_HVPI!$D$16</f>
        <v>0.35123836793128127</v>
      </c>
      <c r="P25" s="36">
        <f>A2_Rohdaten!Q68*A1_HVPI!$D$16</f>
        <v>0.37075161059413025</v>
      </c>
      <c r="Q25" s="36">
        <f>A2_Rohdaten!R68*A1_HVPI!$D$16</f>
        <v>0.39026485325697924</v>
      </c>
      <c r="R25" s="36">
        <f>A2_Rohdaten!S68*A1_HVPI!$D$16</f>
        <v>0.40977809591982811</v>
      </c>
      <c r="S25" s="36">
        <f>A2_Rohdaten!T68*A1_HVPI!$D$16</f>
        <v>0.41953471725125263</v>
      </c>
      <c r="T25" s="36">
        <f>A2_Rohdaten!U68*A1_HVPI!$D$16</f>
        <v>0.43904795991410162</v>
      </c>
      <c r="U25" s="36">
        <f>A2_Rohdaten!V68*A1_HVPI!$D$16</f>
        <v>0.45856120257695054</v>
      </c>
      <c r="V25" s="36">
        <f>A2_Rohdaten!W68*A1_HVPI!$D$16</f>
        <v>0.46831782390837501</v>
      </c>
      <c r="W25" s="36">
        <f>A2_Rohdaten!X68*A1_HVPI!$D$16</f>
        <v>0.47807444523979953</v>
      </c>
      <c r="X25" s="36">
        <f>A2_Rohdaten!Y68*A1_HVPI!$D$16</f>
        <v>0.49758768790264846</v>
      </c>
      <c r="Y25" s="36">
        <f>A2_Rohdaten!Z68*A1_HVPI!$D$16</f>
        <v>0.50734430923407292</v>
      </c>
      <c r="Z25" s="36">
        <f>A2_Rohdaten!AA68*A1_HVPI!$D$16</f>
        <v>0.51710093056549744</v>
      </c>
      <c r="AA25" s="36">
        <f>A2_Rohdaten!AB68*A1_HVPI!$D$16</f>
        <v>0.53661417322834648</v>
      </c>
      <c r="AB25" s="36">
        <f>A2_Rohdaten!AC68*A1_HVPI!$D$16</f>
        <v>0.54637079455977089</v>
      </c>
      <c r="AC25" s="36">
        <f>A2_Rohdaten!AD68*A1_HVPI!$D$16</f>
        <v>0.5561274158911953</v>
      </c>
      <c r="AD25" s="35"/>
    </row>
    <row r="26" spans="1:30" ht="18.5">
      <c r="A26" s="168"/>
      <c r="B26" s="36" t="s">
        <v>104</v>
      </c>
      <c r="C26" s="31" t="s">
        <v>101</v>
      </c>
      <c r="D26" s="36">
        <f>A2_Rohdaten!E69*A1_HVPI!$D$16</f>
        <v>0.61466714387974219</v>
      </c>
      <c r="E26" s="36">
        <f>A2_Rohdaten!F69*A1_HVPI!$D$16</f>
        <v>0.60491052254831779</v>
      </c>
      <c r="F26" s="36">
        <f>A2_Rohdaten!G69*A1_HVPI!$D$16</f>
        <v>0.58539727988546875</v>
      </c>
      <c r="G26" s="36">
        <f>A2_Rohdaten!H69*A1_HVPI!$D$16</f>
        <v>0.56588403722261982</v>
      </c>
      <c r="H26" s="36">
        <f>A2_Rohdaten!I69*A1_HVPI!$D$16</f>
        <v>0.5561274158911953</v>
      </c>
      <c r="I26" s="36">
        <f>A2_Rohdaten!J69*A1_HVPI!$D$16</f>
        <v>0.53661417322834648</v>
      </c>
      <c r="J26" s="36">
        <f>A2_Rohdaten!K69*A1_HVPI!$D$16</f>
        <v>0.52685755189692196</v>
      </c>
      <c r="K26" s="36">
        <f>A2_Rohdaten!L69*A1_HVPI!$D$16</f>
        <v>0.51710093056549744</v>
      </c>
      <c r="L26" s="36">
        <f>A2_Rohdaten!M69*A1_HVPI!$D$16</f>
        <v>0.50734430923407292</v>
      </c>
      <c r="M26" s="36">
        <f>A2_Rohdaten!N69*A1_HVPI!$D$16</f>
        <v>0.49758768790264846</v>
      </c>
      <c r="N26" s="36">
        <f>A2_Rohdaten!O69*A1_HVPI!$D$16</f>
        <v>0.48783106657122399</v>
      </c>
      <c r="O26" s="36">
        <f>A2_Rohdaten!P69*A1_HVPI!$D$16</f>
        <v>0.47807444523979953</v>
      </c>
      <c r="P26" s="36">
        <f>A2_Rohdaten!Q69*A1_HVPI!$D$16</f>
        <v>0.46831782390837501</v>
      </c>
      <c r="Q26" s="36">
        <f>A2_Rohdaten!R69*A1_HVPI!$D$16</f>
        <v>0.45856120257695054</v>
      </c>
      <c r="R26" s="36">
        <f>A2_Rohdaten!S69*A1_HVPI!$D$16</f>
        <v>0.44880458124552608</v>
      </c>
      <c r="S26" s="36">
        <f>A2_Rohdaten!T69*A1_HVPI!$D$16</f>
        <v>0.43904795991410162</v>
      </c>
      <c r="T26" s="36">
        <f>A2_Rohdaten!U69*A1_HVPI!$D$16</f>
        <v>0.43904795991410162</v>
      </c>
      <c r="U26" s="36">
        <f>A2_Rohdaten!V69*A1_HVPI!$D$16</f>
        <v>0.4292913385826771</v>
      </c>
      <c r="V26" s="36">
        <f>A2_Rohdaten!W69*A1_HVPI!$D$16</f>
        <v>0.41953471725125263</v>
      </c>
      <c r="W26" s="36">
        <f>A2_Rohdaten!X69*A1_HVPI!$D$16</f>
        <v>0.41953471725125263</v>
      </c>
      <c r="X26" s="36">
        <f>A2_Rohdaten!Y69*A1_HVPI!$D$16</f>
        <v>0.40977809591982811</v>
      </c>
      <c r="Y26" s="36">
        <f>A2_Rohdaten!Z69*A1_HVPI!$D$16</f>
        <v>0.40002147458840365</v>
      </c>
      <c r="Z26" s="36">
        <f>A2_Rohdaten!AA69*A1_HVPI!$D$16</f>
        <v>0.39026485325697924</v>
      </c>
      <c r="AA26" s="36">
        <f>A2_Rohdaten!AB69*A1_HVPI!$D$16</f>
        <v>0.39026485325697924</v>
      </c>
      <c r="AB26" s="36">
        <f>A2_Rohdaten!AC69*A1_HVPI!$D$16</f>
        <v>0.38050823192555472</v>
      </c>
      <c r="AC26" s="36">
        <f>A2_Rohdaten!AD69*A1_HVPI!$D$16</f>
        <v>0.38050823192555472</v>
      </c>
      <c r="AD26" s="35"/>
    </row>
    <row r="27" spans="1:30" ht="18.5">
      <c r="A27" s="170"/>
      <c r="B27" s="36" t="s">
        <v>105</v>
      </c>
      <c r="C27" s="31" t="s">
        <v>101</v>
      </c>
      <c r="D27" s="36">
        <f>A2_Rohdaten!E70*A1_HVPI!$D$16</f>
        <v>0.28294201861130991</v>
      </c>
      <c r="E27" s="36">
        <f>A2_Rohdaten!F70*A1_HVPI!$D$16</f>
        <v>0.27318539727988544</v>
      </c>
      <c r="F27" s="36">
        <f>A2_Rohdaten!G70*A1_HVPI!$D$16</f>
        <v>0.27318539727988544</v>
      </c>
      <c r="G27" s="36">
        <f>A2_Rohdaten!H70*A1_HVPI!$D$16</f>
        <v>0.27318539727988544</v>
      </c>
      <c r="H27" s="36">
        <f>A2_Rohdaten!I70*A1_HVPI!$D$16</f>
        <v>0.28294201861130991</v>
      </c>
      <c r="I27" s="36">
        <f>A2_Rohdaten!J70*A1_HVPI!$D$16</f>
        <v>0.28294201861130991</v>
      </c>
      <c r="J27" s="36">
        <f>A2_Rohdaten!K70*A1_HVPI!$D$16</f>
        <v>0.28294201861130991</v>
      </c>
      <c r="K27" s="36">
        <f>A2_Rohdaten!L70*A1_HVPI!$D$16</f>
        <v>0.28294201861130991</v>
      </c>
      <c r="L27" s="36">
        <f>A2_Rohdaten!M70*A1_HVPI!$D$16</f>
        <v>0.28294201861130991</v>
      </c>
      <c r="M27" s="36">
        <f>A2_Rohdaten!N70*A1_HVPI!$D$16</f>
        <v>0.28294201861130991</v>
      </c>
      <c r="N27" s="36">
        <f>A2_Rohdaten!O70*A1_HVPI!$D$16</f>
        <v>0.29269863994273437</v>
      </c>
      <c r="O27" s="36">
        <f>A2_Rohdaten!P70*A1_HVPI!$D$16</f>
        <v>0.29269863994273437</v>
      </c>
      <c r="P27" s="36">
        <f>A2_Rohdaten!Q70*A1_HVPI!$D$16</f>
        <v>0.29269863994273437</v>
      </c>
      <c r="Q27" s="36">
        <f>A2_Rohdaten!R70*A1_HVPI!$D$16</f>
        <v>0.29269863994273437</v>
      </c>
      <c r="R27" s="36">
        <f>A2_Rohdaten!S70*A1_HVPI!$D$16</f>
        <v>0.29269863994273437</v>
      </c>
      <c r="S27" s="36">
        <f>A2_Rohdaten!T70*A1_HVPI!$D$16</f>
        <v>0.29269863994273437</v>
      </c>
      <c r="T27" s="36">
        <f>A2_Rohdaten!U70*A1_HVPI!$D$16</f>
        <v>0.29269863994273437</v>
      </c>
      <c r="U27" s="36">
        <f>A2_Rohdaten!V70*A1_HVPI!$D$16</f>
        <v>0.30245526127415889</v>
      </c>
      <c r="V27" s="36">
        <f>A2_Rohdaten!W70*A1_HVPI!$D$16</f>
        <v>0.30245526127415889</v>
      </c>
      <c r="W27" s="36">
        <f>A2_Rohdaten!X70*A1_HVPI!$D$16</f>
        <v>0.30245526127415889</v>
      </c>
      <c r="X27" s="36">
        <f>A2_Rohdaten!Y70*A1_HVPI!$D$16</f>
        <v>0.30245526127415889</v>
      </c>
      <c r="Y27" s="36">
        <f>A2_Rohdaten!Z70*A1_HVPI!$D$16</f>
        <v>0.30245526127415889</v>
      </c>
      <c r="Z27" s="36">
        <f>A2_Rohdaten!AA70*A1_HVPI!$D$16</f>
        <v>0.30245526127415889</v>
      </c>
      <c r="AA27" s="36">
        <f>A2_Rohdaten!AB70*A1_HVPI!$D$16</f>
        <v>0.30245526127415889</v>
      </c>
      <c r="AB27" s="36">
        <f>A2_Rohdaten!AC70*A1_HVPI!$D$16</f>
        <v>0.30245526127415889</v>
      </c>
      <c r="AC27" s="36">
        <f>A2_Rohdaten!AD70*A1_HVPI!$D$16</f>
        <v>0.30245526127415889</v>
      </c>
      <c r="AD27" s="35"/>
    </row>
    <row r="60" spans="1:29">
      <c r="A60" s="58"/>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row>
    <row r="61" spans="1:29">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row>
  </sheetData>
  <mergeCells count="4">
    <mergeCell ref="A4:D4"/>
    <mergeCell ref="A6:A10"/>
    <mergeCell ref="A18:A27"/>
    <mergeCell ref="A16:C16"/>
  </mergeCells>
  <hyperlinks>
    <hyperlink ref="A1" location="Inhalt!A1" display="Zum Inhalt" xr:uid="{39AF7DB0-41B8-42FA-BE2E-4C5CEB7361DD}"/>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5433-9796-4C21-B7BE-2157524F66F2}">
  <sheetPr>
    <tabColor rgb="FFEC6500"/>
  </sheetPr>
  <dimension ref="A1:AD14"/>
  <sheetViews>
    <sheetView zoomScale="70" zoomScaleNormal="70" workbookViewId="0">
      <selection activeCell="D33" sqref="D33"/>
    </sheetView>
  </sheetViews>
  <sheetFormatPr baseColWidth="10" defaultColWidth="11.08203125" defaultRowHeight="14"/>
  <cols>
    <col min="1" max="1" width="36.08203125" customWidth="1"/>
    <col min="2" max="2" width="41.58203125" customWidth="1"/>
    <col min="3" max="3" width="19.08203125" customWidth="1"/>
    <col min="4" max="4" width="12" customWidth="1"/>
  </cols>
  <sheetData>
    <row r="1" spans="1:30">
      <c r="A1" s="23" t="s">
        <v>42</v>
      </c>
      <c r="D1" s="1"/>
      <c r="E1" s="1"/>
      <c r="F1" s="1"/>
      <c r="G1" s="1"/>
      <c r="H1" s="1"/>
      <c r="I1" s="1"/>
      <c r="J1" s="1"/>
      <c r="K1" s="1"/>
      <c r="L1" s="1"/>
      <c r="M1" s="1"/>
      <c r="N1" s="1"/>
      <c r="O1" s="1"/>
      <c r="P1" s="1"/>
      <c r="Q1" s="1"/>
      <c r="R1" s="1"/>
      <c r="S1" s="1"/>
      <c r="T1" s="1"/>
      <c r="U1" s="1"/>
      <c r="V1" s="1"/>
      <c r="W1" s="1"/>
      <c r="X1" s="1"/>
      <c r="Y1" s="1"/>
      <c r="Z1" s="1"/>
      <c r="AA1" s="1"/>
      <c r="AB1" s="1"/>
      <c r="AC1" s="1"/>
      <c r="AD1" s="1"/>
    </row>
    <row r="2" spans="1:30">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ht="28.5">
      <c r="A3" s="155" t="s">
        <v>38</v>
      </c>
      <c r="B3" s="156"/>
      <c r="C3" s="156"/>
      <c r="D3" s="156"/>
    </row>
    <row r="4" spans="1:30" ht="18.5">
      <c r="A4" s="32" t="s">
        <v>44</v>
      </c>
      <c r="B4" s="33"/>
      <c r="C4" s="33" t="s">
        <v>45</v>
      </c>
      <c r="D4" s="33">
        <v>2025</v>
      </c>
      <c r="E4" s="33">
        <v>2026</v>
      </c>
      <c r="F4" s="33">
        <v>2027</v>
      </c>
      <c r="G4" s="34">
        <v>2028</v>
      </c>
      <c r="H4" s="32">
        <v>2029</v>
      </c>
      <c r="I4" s="33">
        <v>2030</v>
      </c>
      <c r="J4" s="33">
        <v>2031</v>
      </c>
      <c r="K4" s="33">
        <v>2032</v>
      </c>
      <c r="L4" s="33">
        <v>2033</v>
      </c>
      <c r="M4" s="33">
        <v>2034</v>
      </c>
      <c r="N4" s="33">
        <v>2035</v>
      </c>
      <c r="O4" s="33">
        <v>2036</v>
      </c>
      <c r="P4" s="34">
        <v>2037</v>
      </c>
      <c r="Q4" s="32">
        <v>2038</v>
      </c>
      <c r="R4" s="33">
        <v>2039</v>
      </c>
      <c r="S4" s="33">
        <v>2040</v>
      </c>
      <c r="T4" s="33">
        <v>2041</v>
      </c>
      <c r="U4" s="33">
        <v>2042</v>
      </c>
      <c r="V4" s="33">
        <v>2043</v>
      </c>
      <c r="W4" s="33">
        <v>2044</v>
      </c>
      <c r="X4" s="34">
        <v>2045</v>
      </c>
      <c r="Y4" s="32">
        <v>2046</v>
      </c>
      <c r="Z4" s="33">
        <v>2047</v>
      </c>
      <c r="AA4" s="33">
        <v>2048</v>
      </c>
      <c r="AB4" s="33">
        <v>2049</v>
      </c>
      <c r="AC4" s="33">
        <v>2050</v>
      </c>
      <c r="AD4" s="33" t="s">
        <v>46</v>
      </c>
    </row>
    <row r="5" spans="1:30" ht="18.5">
      <c r="A5" s="162" t="s">
        <v>47</v>
      </c>
      <c r="B5" s="36" t="s">
        <v>112</v>
      </c>
      <c r="C5" s="81" t="s">
        <v>77</v>
      </c>
      <c r="D5" s="36">
        <f>A2_Rohdaten!E77*A1_HVPI!$D$16</f>
        <v>60.510565497494625</v>
      </c>
      <c r="E5" s="36">
        <f>A2_Rohdaten!F77*A1_HVPI!$D$16</f>
        <v>56.764022906227623</v>
      </c>
      <c r="F5" s="36">
        <f>A2_Rohdaten!G77*A1_HVPI!$D$16</f>
        <v>56.881102362204714</v>
      </c>
      <c r="G5" s="36">
        <f>A2_Rohdaten!H77*A1_HVPI!$D$16</f>
        <v>56.627430207587679</v>
      </c>
      <c r="H5" s="36">
        <f>A2_Rohdaten!I77*A1_HVPI!$D$16</f>
        <v>56.490837508947735</v>
      </c>
      <c r="I5" s="36">
        <f>A2_Rohdaten!J77*A1_HVPI!$D$16</f>
        <v>56.22740873299928</v>
      </c>
      <c r="J5" s="36">
        <f>A2_Rohdaten!K77*A1_HVPI!$D$16</f>
        <v>56.881102362204714</v>
      </c>
      <c r="K5" s="36">
        <f>A2_Rohdaten!L77*A1_HVPI!$D$16</f>
        <v>58.178732999284179</v>
      </c>
      <c r="L5" s="36">
        <f>A2_Rohdaten!M77*A1_HVPI!$D$16</f>
        <v>59.661739441660693</v>
      </c>
      <c r="M5" s="36">
        <f>A2_Rohdaten!N77*A1_HVPI!$D$16</f>
        <v>61.105719398711521</v>
      </c>
      <c r="N5" s="36">
        <f>A2_Rohdaten!O77*A1_HVPI!$D$16</f>
        <v>62.510672870436636</v>
      </c>
      <c r="O5" s="36">
        <f>A2_Rohdaten!P77*A1_HVPI!$D$16</f>
        <v>63.8863564781675</v>
      </c>
      <c r="P5" s="36">
        <f>A2_Rohdaten!Q77*A1_HVPI!$D$16</f>
        <v>65.232770221904076</v>
      </c>
      <c r="Q5" s="36">
        <f>A2_Rohdaten!R77*A1_HVPI!$D$16</f>
        <v>66.549914101646365</v>
      </c>
      <c r="R5" s="36">
        <f>A2_Rohdaten!S77*A1_HVPI!$D$16</f>
        <v>67.83778811739441</v>
      </c>
      <c r="S5" s="36">
        <f>A2_Rohdaten!T77*A1_HVPI!$D$16</f>
        <v>69.096392269148154</v>
      </c>
      <c r="T5" s="36">
        <f>A2_Rohdaten!U77*A1_HVPI!$D$16</f>
        <v>71.125769506084467</v>
      </c>
      <c r="U5" s="36">
        <f>A2_Rohdaten!V77*A1_HVPI!$D$16</f>
        <v>73.184416607015024</v>
      </c>
      <c r="V5" s="36">
        <f>A2_Rohdaten!W77*A1_HVPI!$D$16</f>
        <v>75.233307086614161</v>
      </c>
      <c r="W5" s="36">
        <f>A2_Rohdaten!X77*A1_HVPI!$D$16</f>
        <v>77.25292770221904</v>
      </c>
      <c r="X5" s="36">
        <f>A2_Rohdaten!Y77*A1_HVPI!$D$16</f>
        <v>79.262791696492471</v>
      </c>
      <c r="Y5" s="36">
        <f>A2_Rohdaten!Z77*A1_HVPI!$D$16</f>
        <v>80.550665712240502</v>
      </c>
      <c r="Z5" s="36">
        <f>A2_Rohdaten!AA77*A1_HVPI!$D$16</f>
        <v>81.80926986399426</v>
      </c>
      <c r="AA5" s="36">
        <f>A2_Rohdaten!AB77*A1_HVPI!$D$16</f>
        <v>83.048360773085179</v>
      </c>
      <c r="AB5" s="36">
        <f>A2_Rohdaten!AC77*A1_HVPI!$D$16</f>
        <v>84.26793843951323</v>
      </c>
      <c r="AC5" s="36">
        <f>A2_Rohdaten!AD77*A1_HVPI!$D$16</f>
        <v>85.468002863278443</v>
      </c>
      <c r="AD5" s="46"/>
    </row>
    <row r="6" spans="1:30" ht="18.5">
      <c r="A6" s="162"/>
      <c r="B6" s="36" t="s">
        <v>113</v>
      </c>
      <c r="C6" s="81" t="s">
        <v>77</v>
      </c>
      <c r="D6" s="36">
        <f>A2_Rohdaten!E78*A1_HVPI!$D$16</f>
        <v>90.482906227630622</v>
      </c>
      <c r="E6" s="36">
        <f>A2_Rohdaten!F78*A1_HVPI!$D$16</f>
        <v>84.872848962061539</v>
      </c>
      <c r="F6" s="36">
        <f>A2_Rohdaten!G78*A1_HVPI!$D$16</f>
        <v>85.038711524695756</v>
      </c>
      <c r="G6" s="36">
        <f>A2_Rohdaten!H78*A1_HVPI!$D$16</f>
        <v>84.667959914101644</v>
      </c>
      <c r="H6" s="36">
        <f>A2_Rohdaten!I78*A1_HVPI!$D$16</f>
        <v>84.46307086614172</v>
      </c>
      <c r="I6" s="36">
        <f>A2_Rohdaten!J78*A1_HVPI!$D$16</f>
        <v>84.07280601288474</v>
      </c>
      <c r="J6" s="36">
        <f>A2_Rohdaten!K78*A1_HVPI!$D$16</f>
        <v>85.058224767358624</v>
      </c>
      <c r="K6" s="36">
        <f>A2_Rohdaten!L78*A1_HVPI!$D$16</f>
        <v>86.990035790980656</v>
      </c>
      <c r="L6" s="36">
        <f>A2_Rohdaten!M78*A1_HVPI!$D$16</f>
        <v>89.204788833214025</v>
      </c>
      <c r="M6" s="36">
        <f>A2_Rohdaten!N78*A1_HVPI!$D$16</f>
        <v>91.361002147458834</v>
      </c>
      <c r="N6" s="36">
        <f>A2_Rohdaten!O78*A1_HVPI!$D$16</f>
        <v>93.468432355046517</v>
      </c>
      <c r="O6" s="36">
        <f>A2_Rohdaten!P78*A1_HVPI!$D$16</f>
        <v>95.527079455977074</v>
      </c>
      <c r="P6" s="36">
        <f>A2_Rohdaten!Q78*A1_HVPI!$D$16</f>
        <v>97.546700071581952</v>
      </c>
      <c r="Q6" s="36">
        <f>A2_Rohdaten!R78*A1_HVPI!$D$16</f>
        <v>99.507780959198271</v>
      </c>
      <c r="R6" s="36">
        <f>A2_Rohdaten!S78*A1_HVPI!$D$16</f>
        <v>101.42983536148888</v>
      </c>
      <c r="S6" s="36">
        <f>A2_Rohdaten!T78*A1_HVPI!$D$16</f>
        <v>103.32261989978525</v>
      </c>
      <c r="T6" s="36">
        <f>A2_Rohdaten!U78*A1_HVPI!$D$16</f>
        <v>106.35692913385826</v>
      </c>
      <c r="U6" s="36">
        <f>A2_Rohdaten!V78*A1_HVPI!$D$16</f>
        <v>109.43026485325696</v>
      </c>
      <c r="V6" s="36">
        <f>A2_Rohdaten!W78*A1_HVPI!$D$16</f>
        <v>112.49384395132425</v>
      </c>
      <c r="W6" s="36">
        <f>A2_Rohdaten!X78*A1_HVPI!$D$16</f>
        <v>115.51839656406585</v>
      </c>
      <c r="X6" s="36">
        <f>A2_Rohdaten!Y78*A1_HVPI!$D$16</f>
        <v>118.50392269148172</v>
      </c>
      <c r="Y6" s="36">
        <f>A2_Rohdaten!Z78*A1_HVPI!$D$16</f>
        <v>120.43573371510378</v>
      </c>
      <c r="Z6" s="36">
        <f>A2_Rohdaten!AA78*A1_HVPI!$D$16</f>
        <v>122.32851825340012</v>
      </c>
      <c r="AA6" s="36">
        <f>A2_Rohdaten!AB78*A1_HVPI!$D$16</f>
        <v>124.18227630637078</v>
      </c>
      <c r="AB6" s="36">
        <f>A2_Rohdaten!AC78*A1_HVPI!$D$16</f>
        <v>126.00676449534716</v>
      </c>
      <c r="AC6" s="36">
        <f>A2_Rohdaten!AD78*A1_HVPI!$D$16</f>
        <v>127.79222619899782</v>
      </c>
      <c r="AD6" s="36"/>
    </row>
    <row r="7" spans="1:30" ht="18.5">
      <c r="A7" s="162"/>
      <c r="B7" s="36" t="s">
        <v>114</v>
      </c>
      <c r="C7" s="81" t="s">
        <v>77</v>
      </c>
      <c r="D7" s="36">
        <f>A2_Rohdaten!E79*A1_HVPI!$D$16</f>
        <v>35.640937723693625</v>
      </c>
      <c r="E7" s="36">
        <f>A2_Rohdaten!F79*A1_HVPI!$D$16</f>
        <v>33.435941302791697</v>
      </c>
      <c r="F7" s="36">
        <f>A2_Rohdaten!G79*A1_HVPI!$D$16</f>
        <v>33.504237652111669</v>
      </c>
      <c r="G7" s="36">
        <f>A2_Rohdaten!H79*A1_HVPI!$D$16</f>
        <v>33.357888332140291</v>
      </c>
      <c r="H7" s="36">
        <f>A2_Rohdaten!I79*A1_HVPI!$D$16</f>
        <v>33.27007874015748</v>
      </c>
      <c r="I7" s="36">
        <f>A2_Rohdaten!J79*A1_HVPI!$D$16</f>
        <v>33.123729420186109</v>
      </c>
      <c r="J7" s="36">
        <f>A2_Rohdaten!K79*A1_HVPI!$D$16</f>
        <v>33.504237652111669</v>
      </c>
      <c r="K7" s="36">
        <f>A2_Rohdaten!L79*A1_HVPI!$D$16</f>
        <v>34.275010737294203</v>
      </c>
      <c r="L7" s="36">
        <f>A2_Rohdaten!M79*A1_HVPI!$D$16</f>
        <v>35.143350035790981</v>
      </c>
      <c r="M7" s="36">
        <f>A2_Rohdaten!N79*A1_HVPI!$D$16</f>
        <v>35.992176091624906</v>
      </c>
      <c r="N7" s="36">
        <f>A2_Rohdaten!O79*A1_HVPI!$D$16</f>
        <v>36.821488904795991</v>
      </c>
      <c r="O7" s="36">
        <f>A2_Rohdaten!P79*A1_HVPI!$D$16</f>
        <v>37.631288475304217</v>
      </c>
      <c r="P7" s="36">
        <f>A2_Rohdaten!Q79*A1_HVPI!$D$16</f>
        <v>38.43133142448103</v>
      </c>
      <c r="Q7" s="36">
        <f>A2_Rohdaten!R79*A1_HVPI!$D$16</f>
        <v>39.202104509663563</v>
      </c>
      <c r="R7" s="36">
        <f>A2_Rohdaten!S79*A1_HVPI!$D$16</f>
        <v>39.96312097351467</v>
      </c>
      <c r="S7" s="36">
        <f>A2_Rohdaten!T79*A1_HVPI!$D$16</f>
        <v>40.70462419470293</v>
      </c>
      <c r="T7" s="36">
        <f>A2_Rohdaten!U79*A1_HVPI!$D$16</f>
        <v>41.894931997136716</v>
      </c>
      <c r="U7" s="36">
        <f>A2_Rohdaten!V79*A1_HVPI!$D$16</f>
        <v>43.104753042233355</v>
      </c>
      <c r="V7" s="36">
        <f>A2_Rohdaten!W79*A1_HVPI!$D$16</f>
        <v>44.314574087329987</v>
      </c>
      <c r="W7" s="36">
        <f>A2_Rohdaten!X79*A1_HVPI!$D$16</f>
        <v>45.504881889763773</v>
      </c>
      <c r="X7" s="36">
        <f>A2_Rohdaten!Y79*A1_HVPI!$D$16</f>
        <v>46.685433070866139</v>
      </c>
      <c r="Y7" s="36">
        <f>A2_Rohdaten!Z79*A1_HVPI!$D$16</f>
        <v>47.446449534717246</v>
      </c>
      <c r="Z7" s="36">
        <f>A2_Rohdaten!AA79*A1_HVPI!$D$16</f>
        <v>48.187952755905506</v>
      </c>
      <c r="AA7" s="36">
        <f>A2_Rohdaten!AB79*A1_HVPI!$D$16</f>
        <v>48.91969935576234</v>
      </c>
      <c r="AB7" s="36">
        <f>A2_Rohdaten!AC79*A1_HVPI!$D$16</f>
        <v>49.641689334287754</v>
      </c>
      <c r="AC7" s="36">
        <f>A2_Rohdaten!AD79*A1_HVPI!$D$16</f>
        <v>50.344166070150315</v>
      </c>
      <c r="AD7" s="36"/>
    </row>
    <row r="8" spans="1:30" ht="18.5">
      <c r="A8" s="162"/>
      <c r="B8" s="36" t="s">
        <v>115</v>
      </c>
      <c r="C8" s="81" t="s">
        <v>77</v>
      </c>
      <c r="D8" s="36">
        <f>A2_Rohdaten!E80*A1_HVPI!$D$16</f>
        <v>27.738074445239796</v>
      </c>
      <c r="E8" s="36">
        <f>A2_Rohdaten!F80*A1_HVPI!$D$16</f>
        <v>26.02090909090909</v>
      </c>
      <c r="F8" s="36">
        <f>A2_Rohdaten!G80*A1_HVPI!$D$16</f>
        <v>26.079448818897635</v>
      </c>
      <c r="G8" s="36">
        <f>A2_Rohdaten!H80*A1_HVPI!$D$16</f>
        <v>25.962369362920541</v>
      </c>
      <c r="H8" s="36">
        <f>A2_Rohdaten!I80*A1_HVPI!$D$16</f>
        <v>25.894073013600568</v>
      </c>
      <c r="I8" s="36">
        <f>A2_Rohdaten!J80*A1_HVPI!$D$16</f>
        <v>25.776993557623477</v>
      </c>
      <c r="J8" s="36">
        <f>A2_Rohdaten!K80*A1_HVPI!$D$16</f>
        <v>26.079448818897635</v>
      </c>
      <c r="K8" s="36">
        <f>A2_Rohdaten!L80*A1_HVPI!$D$16</f>
        <v>26.674602720114528</v>
      </c>
      <c r="L8" s="36">
        <f>A2_Rohdaten!M80*A1_HVPI!$D$16</f>
        <v>27.347809591982816</v>
      </c>
      <c r="M8" s="36">
        <f>A2_Rohdaten!N80*A1_HVPI!$D$16</f>
        <v>28.011259842519681</v>
      </c>
      <c r="N8" s="36">
        <f>A2_Rohdaten!O80*A1_HVPI!$D$16</f>
        <v>28.655196850393697</v>
      </c>
      <c r="O8" s="36">
        <f>A2_Rohdaten!P80*A1_HVPI!$D$16</f>
        <v>29.289377236936289</v>
      </c>
      <c r="P8" s="36">
        <f>A2_Rohdaten!Q80*A1_HVPI!$D$16</f>
        <v>29.904044380816028</v>
      </c>
      <c r="Q8" s="36">
        <f>A2_Rohdaten!R80*A1_HVPI!$D$16</f>
        <v>30.508954903364348</v>
      </c>
      <c r="R8" s="36">
        <f>A2_Rohdaten!S80*A1_HVPI!$D$16</f>
        <v>31.104108804581241</v>
      </c>
      <c r="S8" s="36">
        <f>A2_Rohdaten!T80*A1_HVPI!$D$16</f>
        <v>31.679749463135284</v>
      </c>
      <c r="T8" s="36">
        <f>A2_Rohdaten!U80*A1_HVPI!$D$16</f>
        <v>32.606628489620611</v>
      </c>
      <c r="U8" s="36">
        <f>A2_Rohdaten!V80*A1_HVPI!$D$16</f>
        <v>33.553020758768788</v>
      </c>
      <c r="V8" s="36">
        <f>A2_Rohdaten!W80*A1_HVPI!$D$16</f>
        <v>34.489656406585539</v>
      </c>
      <c r="W8" s="36">
        <f>A2_Rohdaten!X80*A1_HVPI!$D$16</f>
        <v>35.416535433070862</v>
      </c>
      <c r="X8" s="36">
        <f>A2_Rohdaten!Y80*A1_HVPI!$D$16</f>
        <v>36.333657838224767</v>
      </c>
      <c r="Y8" s="36">
        <f>A2_Rohdaten!Z80*A1_HVPI!$D$16</f>
        <v>36.928811739441656</v>
      </c>
      <c r="Z8" s="36">
        <f>A2_Rohdaten!AA80*A1_HVPI!$D$16</f>
        <v>37.504452397995699</v>
      </c>
      <c r="AA8" s="36">
        <f>A2_Rohdaten!AB80*A1_HVPI!$D$16</f>
        <v>38.080093056549742</v>
      </c>
      <c r="AB8" s="36">
        <f>A2_Rohdaten!AC80*A1_HVPI!$D$16</f>
        <v>38.636220472440939</v>
      </c>
      <c r="AC8" s="36">
        <f>A2_Rohdaten!AD80*A1_HVPI!$D$16</f>
        <v>39.18259126700071</v>
      </c>
      <c r="AD8" s="36"/>
    </row>
    <row r="9" spans="1:30" ht="18.5">
      <c r="A9" s="162"/>
      <c r="B9" s="41" t="s">
        <v>76</v>
      </c>
      <c r="C9" s="81" t="s">
        <v>77</v>
      </c>
      <c r="D9" s="41">
        <f>A2_Rohdaten!E21*A1_HVPI!$D$16</f>
        <v>189.60135715704482</v>
      </c>
      <c r="E9" s="41">
        <f>A2_Rohdaten!F21*A1_HVPI!$D$16</f>
        <v>173.26131846932253</v>
      </c>
      <c r="F9" s="41">
        <f>A2_Rohdaten!G21*A1_HVPI!$D$16</f>
        <v>171.51668809811585</v>
      </c>
      <c r="G9" s="41">
        <f>A2_Rohdaten!H21*A1_HVPI!$D$16</f>
        <v>168.4108890773756</v>
      </c>
      <c r="H9" s="41">
        <f>A2_Rohdaten!I21*A1_HVPI!$D$16</f>
        <v>165.71667451513034</v>
      </c>
      <c r="I9" s="41">
        <f>A2_Rohdaten!J21*A1_HVPI!$D$16</f>
        <v>166.4977661391197</v>
      </c>
      <c r="J9" s="41">
        <f>A2_Rohdaten!K21*A1_HVPI!$D$16</f>
        <v>167.8023281742951</v>
      </c>
      <c r="K9" s="41">
        <f>A2_Rohdaten!L21*A1_HVPI!$D$16</f>
        <v>171.53000687001986</v>
      </c>
      <c r="L9" s="41">
        <f>A2_Rohdaten!M21*A1_HVPI!$D$16</f>
        <v>175.96203028624015</v>
      </c>
      <c r="M9" s="41">
        <f>A2_Rohdaten!N21*A1_HVPI!$D$16</f>
        <v>180.25336901440929</v>
      </c>
      <c r="N9" s="41">
        <f>A2_Rohdaten!O21*A1_HVPI!$D$16</f>
        <v>184.41208589982472</v>
      </c>
      <c r="O9" s="41">
        <f>A2_Rohdaten!P21*A1_HVPI!$D$16</f>
        <v>188.44750332583348</v>
      </c>
      <c r="P9" s="41">
        <f>A2_Rohdaten!Q21*A1_HVPI!$D$16</f>
        <v>192.36932321106929</v>
      </c>
      <c r="Q9" s="41">
        <f>A2_Rohdaten!R21*A1_HVPI!$D$16</f>
        <v>196.17723800645669</v>
      </c>
      <c r="R9" s="41">
        <f>A2_Rohdaten!S21*A1_HVPI!$D$16</f>
        <v>199.87592081831676</v>
      </c>
      <c r="S9" s="41">
        <f>A2_Rohdaten!T21*A1_HVPI!$D$16</f>
        <v>203.47032443961095</v>
      </c>
      <c r="T9" s="41">
        <f>A2_Rohdaten!U21*A1_HVPI!$D$16</f>
        <v>208.81016189082155</v>
      </c>
      <c r="U9" s="41">
        <f>A2_Rohdaten!V21*A1_HVPI!$D$16</f>
        <v>214.24667672954419</v>
      </c>
      <c r="V9" s="41">
        <f>A2_Rohdaten!W21*A1_HVPI!$D$16</f>
        <v>219.65436955230919</v>
      </c>
      <c r="W9" s="41">
        <f>A2_Rohdaten!X21*A1_HVPI!$D$16</f>
        <v>224.97160020494738</v>
      </c>
      <c r="X9" s="41">
        <f>A2_Rohdaten!Y21*A1_HVPI!$D$16</f>
        <v>230.20002752375606</v>
      </c>
      <c r="Y9" s="41">
        <f>A2_Rohdaten!Z21*A1_HVPI!$D$16</f>
        <v>233.90128341151782</v>
      </c>
      <c r="Z9" s="41">
        <f>A2_Rohdaten!AA21*A1_HVPI!$D$16</f>
        <v>237.51441249084189</v>
      </c>
      <c r="AA9" s="41">
        <f>A2_Rohdaten!AB21*A1_HVPI!$D$16</f>
        <v>241.03955653551014</v>
      </c>
      <c r="AB9" s="41">
        <f>A2_Rohdaten!AC21*A1_HVPI!$D$16</f>
        <v>244.47693648168593</v>
      </c>
      <c r="AC9" s="41">
        <f>A2_Rohdaten!AD21*A1_HVPI!$D$16</f>
        <v>247.82669339179714</v>
      </c>
      <c r="AD9" s="41"/>
    </row>
    <row r="10" spans="1:30" ht="18.5">
      <c r="A10" s="162" t="s">
        <v>69</v>
      </c>
      <c r="B10" s="39" t="s">
        <v>112</v>
      </c>
      <c r="C10" s="39" t="s">
        <v>77</v>
      </c>
      <c r="D10" s="39">
        <f>A2_Rohdaten!E81*A1_HVPI!$D$10*1000</f>
        <v>80.214088257671818</v>
      </c>
      <c r="E10" s="39"/>
      <c r="F10" s="39"/>
      <c r="G10" s="39"/>
      <c r="H10" s="39"/>
      <c r="I10" s="39">
        <f>A2_Rohdaten!J81*A1_HVPI!$D$10*1000</f>
        <v>59.767359878265282</v>
      </c>
      <c r="J10" s="39"/>
      <c r="K10" s="39"/>
      <c r="L10" s="39"/>
      <c r="M10" s="39"/>
      <c r="N10" s="39">
        <f>A2_Rohdaten!O81*A1_HVPI!$D$10*1000</f>
        <v>58.557494293685011</v>
      </c>
      <c r="O10" s="39"/>
      <c r="P10" s="39"/>
      <c r="Q10" s="39"/>
      <c r="R10" s="39"/>
      <c r="S10" s="39">
        <f>A2_Rohdaten!T81*A1_HVPI!$D$10*1000</f>
        <v>57.34762870910474</v>
      </c>
      <c r="T10" s="39"/>
      <c r="U10" s="39"/>
      <c r="V10" s="39"/>
      <c r="W10" s="39"/>
      <c r="X10" s="39">
        <f>A2_Rohdaten!Y81*A1_HVPI!$D$10*1000</f>
        <v>56.258749682982497</v>
      </c>
      <c r="Y10" s="39"/>
      <c r="Z10" s="39"/>
      <c r="AA10" s="39"/>
      <c r="AB10" s="39"/>
      <c r="AC10" s="39"/>
      <c r="AD10" s="39"/>
    </row>
    <row r="11" spans="1:30" ht="18.5">
      <c r="A11" s="162"/>
      <c r="B11" s="36" t="s">
        <v>116</v>
      </c>
      <c r="C11" s="36" t="s">
        <v>77</v>
      </c>
      <c r="D11" s="36">
        <f>A2_Rohdaten!E82*A1_HVPI!$D$10*1000</f>
        <v>33.634263251331475</v>
      </c>
      <c r="E11" s="36"/>
      <c r="F11" s="36"/>
      <c r="G11" s="36"/>
      <c r="H11" s="36"/>
      <c r="I11" s="36">
        <f>A2_Rohdaten!J82*A1_HVPI!$D$10*1000</f>
        <v>25.044217600811564</v>
      </c>
      <c r="J11" s="36"/>
      <c r="K11" s="36"/>
      <c r="L11" s="36"/>
      <c r="M11" s="36"/>
      <c r="N11" s="36">
        <f>A2_Rohdaten!O82*A1_HVPI!$D$10*1000</f>
        <v>24.560271366979457</v>
      </c>
      <c r="O11" s="36"/>
      <c r="P11" s="36"/>
      <c r="Q11" s="36"/>
      <c r="R11" s="36"/>
      <c r="S11" s="36">
        <f>A2_Rohdaten!T82*A1_HVPI!$D$10*1000</f>
        <v>24.07632513314735</v>
      </c>
      <c r="T11" s="36"/>
      <c r="U11" s="36"/>
      <c r="V11" s="36"/>
      <c r="W11" s="36"/>
      <c r="X11" s="36">
        <f>A2_Rohdaten!Y82*A1_HVPI!$D$10*1000</f>
        <v>23.592378899315239</v>
      </c>
      <c r="Y11" s="36"/>
      <c r="Z11" s="36"/>
      <c r="AA11" s="36"/>
      <c r="AB11" s="36"/>
      <c r="AC11" s="36"/>
      <c r="AD11" s="36"/>
    </row>
    <row r="12" spans="1:30" ht="18.5">
      <c r="A12" s="171"/>
      <c r="B12" s="36" t="s">
        <v>117</v>
      </c>
      <c r="C12" s="36" t="s">
        <v>77</v>
      </c>
      <c r="D12" s="36">
        <f>A2_Rohdaten!E83*A1_HVPI!$D$10*1000</f>
        <v>101.02377631245245</v>
      </c>
      <c r="E12" s="36"/>
      <c r="F12" s="36"/>
      <c r="G12" s="36"/>
      <c r="H12" s="36"/>
      <c r="I12" s="36">
        <f>A2_Rohdaten!J83*A1_HVPI!$D$10*1000</f>
        <v>76.947451179305105</v>
      </c>
      <c r="J12" s="36"/>
      <c r="K12" s="36"/>
      <c r="L12" s="36"/>
      <c r="M12" s="36"/>
      <c r="N12" s="36">
        <f>A2_Rohdaten!O83*A1_HVPI!$D$10*1000</f>
        <v>75.374625919350748</v>
      </c>
      <c r="O12" s="36"/>
      <c r="P12" s="36"/>
      <c r="Q12" s="36"/>
      <c r="R12" s="36"/>
      <c r="S12" s="36">
        <f>A2_Rohdaten!T83*A1_HVPI!$D$10*1000</f>
        <v>73.922787217854435</v>
      </c>
      <c r="T12" s="36"/>
      <c r="U12" s="36"/>
      <c r="V12" s="36"/>
      <c r="W12" s="36"/>
      <c r="X12" s="36">
        <f>A2_Rohdaten!Y83*A1_HVPI!$D$10*1000</f>
        <v>72.349961957900064</v>
      </c>
      <c r="Y12" s="36"/>
      <c r="Z12" s="36"/>
      <c r="AA12" s="36"/>
      <c r="AB12" s="36"/>
      <c r="AC12" s="36"/>
      <c r="AD12" s="36"/>
    </row>
    <row r="14" spans="1:30">
      <c r="B14" s="154"/>
      <c r="C14" s="154"/>
      <c r="D14" s="154"/>
      <c r="E14" s="154"/>
    </row>
  </sheetData>
  <mergeCells count="3">
    <mergeCell ref="A3:D3"/>
    <mergeCell ref="A10:A12"/>
    <mergeCell ref="A5:A9"/>
  </mergeCells>
  <hyperlinks>
    <hyperlink ref="A1" location="Inhalt!A1" display="Zum Inhalt" xr:uid="{823A9965-0DC6-4F8C-8E7D-BC97BBE309CD}"/>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40619-2EB8-4B23-AA49-841EDEFA94AB}">
  <sheetPr>
    <tabColor rgb="FFEC6500"/>
  </sheetPr>
  <dimension ref="A1:AE12"/>
  <sheetViews>
    <sheetView zoomScale="70" zoomScaleNormal="70" workbookViewId="0">
      <selection activeCell="B9" sqref="B9"/>
    </sheetView>
  </sheetViews>
  <sheetFormatPr baseColWidth="10" defaultColWidth="11.08203125" defaultRowHeight="14"/>
  <cols>
    <col min="1" max="1" width="30.08203125" customWidth="1"/>
    <col min="2" max="2" width="15.08203125" customWidth="1"/>
    <col min="3" max="6" width="13.08203125" bestFit="1" customWidth="1"/>
  </cols>
  <sheetData>
    <row r="1" spans="1:31">
      <c r="A1" s="23" t="s">
        <v>42</v>
      </c>
      <c r="C1" s="1"/>
      <c r="D1" s="1"/>
      <c r="E1" s="1"/>
      <c r="F1" s="1"/>
      <c r="G1" s="1"/>
      <c r="H1" s="1"/>
      <c r="I1" s="1"/>
      <c r="J1" s="1"/>
      <c r="K1" s="1"/>
      <c r="L1" s="1"/>
      <c r="M1" s="1"/>
      <c r="N1" s="1"/>
      <c r="O1" s="1"/>
      <c r="P1" s="1"/>
      <c r="Q1" s="1"/>
      <c r="R1" s="1"/>
      <c r="S1" s="1"/>
      <c r="T1" s="1"/>
      <c r="U1" s="1"/>
      <c r="V1" s="1"/>
      <c r="W1" s="1"/>
      <c r="X1" s="1"/>
      <c r="Y1" s="1"/>
      <c r="Z1" s="1"/>
      <c r="AA1" s="1"/>
      <c r="AB1" s="1"/>
      <c r="AC1" s="1"/>
    </row>
    <row r="2" spans="1:31">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31" ht="28.5">
      <c r="A3" s="155" t="s">
        <v>25</v>
      </c>
      <c r="B3" s="156"/>
      <c r="C3" s="156"/>
      <c r="D3" s="156"/>
    </row>
    <row r="4" spans="1:31" ht="18.5">
      <c r="A4" s="32" t="s">
        <v>44</v>
      </c>
      <c r="B4" s="33"/>
      <c r="C4" s="33" t="s">
        <v>45</v>
      </c>
      <c r="D4" s="33">
        <v>2025</v>
      </c>
      <c r="E4" s="33">
        <v>2026</v>
      </c>
      <c r="F4" s="33">
        <v>2027</v>
      </c>
      <c r="G4" s="34">
        <v>2028</v>
      </c>
      <c r="H4" s="32">
        <v>2029</v>
      </c>
      <c r="I4" s="33">
        <v>2030</v>
      </c>
      <c r="J4" s="33">
        <v>2031</v>
      </c>
      <c r="K4" s="33">
        <v>2032</v>
      </c>
      <c r="L4" s="33">
        <v>2033</v>
      </c>
      <c r="M4" s="33">
        <v>2034</v>
      </c>
      <c r="N4" s="33">
        <v>2035</v>
      </c>
      <c r="O4" s="33">
        <v>2036</v>
      </c>
      <c r="P4" s="34">
        <v>2037</v>
      </c>
      <c r="Q4" s="32">
        <v>2038</v>
      </c>
      <c r="R4" s="33">
        <v>2039</v>
      </c>
      <c r="S4" s="33">
        <v>2040</v>
      </c>
      <c r="T4" s="33">
        <v>2041</v>
      </c>
      <c r="U4" s="33">
        <v>2042</v>
      </c>
      <c r="V4" s="33">
        <v>2043</v>
      </c>
      <c r="W4" s="33">
        <v>2044</v>
      </c>
      <c r="X4" s="34">
        <v>2045</v>
      </c>
      <c r="Y4" s="32">
        <v>2046</v>
      </c>
      <c r="Z4" s="33">
        <v>2047</v>
      </c>
      <c r="AA4" s="33">
        <v>2048</v>
      </c>
      <c r="AB4" s="33">
        <v>2049</v>
      </c>
      <c r="AC4" s="33">
        <v>2050</v>
      </c>
      <c r="AD4" s="33" t="s">
        <v>46</v>
      </c>
    </row>
    <row r="5" spans="1:31" ht="18.5">
      <c r="A5" s="36" t="s">
        <v>47</v>
      </c>
      <c r="B5" s="36" t="s">
        <v>118</v>
      </c>
      <c r="C5" s="36" t="s">
        <v>77</v>
      </c>
      <c r="D5" s="97">
        <f>A2_Rohdaten!E84*A1_HVPI!$D$16</f>
        <v>140.19289191123835</v>
      </c>
      <c r="E5" s="97">
        <f>A2_Rohdaten!F84*A1_HVPI!$D$16</f>
        <v>131.50949892627057</v>
      </c>
      <c r="F5" s="97">
        <f>A2_Rohdaten!G84*A1_HVPI!$D$16</f>
        <v>131.77292770221902</v>
      </c>
      <c r="G5" s="97">
        <f>A2_Rohdaten!H84*A1_HVPI!$D$16</f>
        <v>131.19728704366497</v>
      </c>
      <c r="H5" s="97">
        <f>A2_Rohdaten!I84*A1_HVPI!$D$16</f>
        <v>130.87531853972797</v>
      </c>
      <c r="I5" s="97">
        <f>A2_Rohdaten!J84*A1_HVPI!$D$16</f>
        <v>130.27040801717968</v>
      </c>
      <c r="J5" s="97">
        <f>A2_Rohdaten!K84*A1_HVPI!$D$16</f>
        <v>131.79244094488189</v>
      </c>
      <c r="K5" s="97">
        <f>A2_Rohdaten!L84*A1_HVPI!$D$16</f>
        <v>134.7877236936292</v>
      </c>
      <c r="L5" s="97">
        <f>A2_Rohdaten!M84*A1_HVPI!$D$16</f>
        <v>134.01695060844668</v>
      </c>
      <c r="M5" s="97">
        <f>A2_Rohdaten!N84*A1_HVPI!$D$16</f>
        <v>134.24135289906943</v>
      </c>
      <c r="N5" s="97">
        <f>A2_Rohdaten!O84*A1_HVPI!$D$16</f>
        <v>133.81206156048674</v>
      </c>
      <c r="O5" s="97">
        <f>A2_Rohdaten!P84*A1_HVPI!$D$16</f>
        <v>133.61692913385824</v>
      </c>
      <c r="P5" s="97">
        <f>A2_Rohdaten!Q84*A1_HVPI!$D$16</f>
        <v>132.41686471009305</v>
      </c>
      <c r="Q5" s="97">
        <f>A2_Rohdaten!R84*A1_HVPI!$D$16</f>
        <v>131.33387974230493</v>
      </c>
      <c r="R5" s="97">
        <f>A2_Rohdaten!S84*A1_HVPI!$D$16</f>
        <v>129.78257695060844</v>
      </c>
      <c r="S5" s="97">
        <f>A2_Rohdaten!T84*A1_HVPI!$D$16</f>
        <v>128.01662848962062</v>
      </c>
      <c r="T5" s="97">
        <f>A2_Rohdaten!U84*A1_HVPI!$D$16</f>
        <v>126.51410880458121</v>
      </c>
      <c r="U5" s="97">
        <f>A2_Rohdaten!V84*A1_HVPI!$D$16</f>
        <v>125.8213886900501</v>
      </c>
      <c r="V5" s="97">
        <f>A2_Rohdaten!W84*A1_HVPI!$D$16</f>
        <v>124.95304939155331</v>
      </c>
      <c r="W5" s="97">
        <f>A2_Rohdaten!X84*A1_HVPI!$D$16</f>
        <v>124.8262133142448</v>
      </c>
      <c r="X5" s="97">
        <f>A2_Rohdaten!Y84*A1_HVPI!$D$16</f>
        <v>124.37740873299927</v>
      </c>
      <c r="Y5" s="97">
        <f>A2_Rohdaten!Z84*A1_HVPI!$D$16</f>
        <v>124.69937723693629</v>
      </c>
      <c r="Z5" s="97">
        <f>A2_Rohdaten!AA84*A1_HVPI!$D$16</f>
        <v>124.35789549033642</v>
      </c>
      <c r="AA5" s="97">
        <f>A2_Rohdaten!AB84*A1_HVPI!$D$16</f>
        <v>123.87982104509662</v>
      </c>
      <c r="AB5" s="97">
        <f>A2_Rohdaten!AC84*A1_HVPI!$D$16</f>
        <v>123.47979957050822</v>
      </c>
      <c r="AC5" s="97">
        <f>A2_Rohdaten!AD84*A1_HVPI!$D$16</f>
        <v>123.08953471725124</v>
      </c>
      <c r="AD5" s="31"/>
    </row>
    <row r="6" spans="1:31" ht="18.5">
      <c r="A6" s="172" t="s">
        <v>119</v>
      </c>
      <c r="B6" s="48" t="s">
        <v>120</v>
      </c>
      <c r="C6" s="36" t="s">
        <v>77</v>
      </c>
      <c r="D6" s="112">
        <f>A2_Rohdaten!E85</f>
        <v>159</v>
      </c>
      <c r="E6" s="112"/>
      <c r="F6" s="112"/>
      <c r="G6" s="97"/>
      <c r="H6" s="97"/>
      <c r="I6" s="97">
        <f>A2_Rohdaten!J85</f>
        <v>159</v>
      </c>
      <c r="J6" s="97"/>
      <c r="K6" s="97"/>
      <c r="L6" s="97"/>
      <c r="M6" s="97"/>
      <c r="N6" s="97">
        <f>A2_Rohdaten!O85</f>
        <v>171</v>
      </c>
      <c r="O6" s="97"/>
      <c r="P6" s="97"/>
      <c r="Q6" s="97"/>
      <c r="R6" s="97"/>
      <c r="S6" s="97">
        <f>A2_Rohdaten!T85</f>
        <v>155</v>
      </c>
      <c r="T6" s="97"/>
      <c r="U6" s="97"/>
      <c r="V6" s="97"/>
      <c r="W6" s="97"/>
      <c r="X6" s="97">
        <f>A2_Rohdaten!Y85</f>
        <v>158</v>
      </c>
      <c r="Y6" s="97"/>
      <c r="Z6" s="97"/>
      <c r="AA6" s="97"/>
      <c r="AB6" s="101"/>
      <c r="AC6" s="104"/>
      <c r="AD6" s="31"/>
    </row>
    <row r="7" spans="1:31" s="17" customFormat="1" ht="18.5">
      <c r="A7" s="173"/>
      <c r="B7" s="31" t="s">
        <v>121</v>
      </c>
      <c r="C7" s="36" t="s">
        <v>77</v>
      </c>
      <c r="D7" s="104">
        <f>A2_Rohdaten!E86</f>
        <v>121</v>
      </c>
      <c r="E7" s="104"/>
      <c r="F7" s="104"/>
      <c r="G7" s="111"/>
      <c r="H7" s="97"/>
      <c r="I7" s="97">
        <f>A2_Rohdaten!J86</f>
        <v>136</v>
      </c>
      <c r="J7" s="97"/>
      <c r="K7" s="97"/>
      <c r="L7" s="97"/>
      <c r="M7" s="97"/>
      <c r="N7" s="97">
        <f>A2_Rohdaten!O86</f>
        <v>138</v>
      </c>
      <c r="O7" s="97"/>
      <c r="P7" s="97"/>
      <c r="Q7" s="97"/>
      <c r="R7" s="97"/>
      <c r="S7" s="97">
        <f>A2_Rohdaten!T86</f>
        <v>164</v>
      </c>
      <c r="T7" s="97"/>
      <c r="U7" s="97"/>
      <c r="V7" s="97"/>
      <c r="W7" s="97"/>
      <c r="X7" s="97">
        <f>A2_Rohdaten!Y86</f>
        <v>151</v>
      </c>
      <c r="Y7" s="97"/>
      <c r="Z7" s="97"/>
      <c r="AA7" s="97"/>
      <c r="AB7" s="101"/>
      <c r="AC7" s="104"/>
      <c r="AD7" s="31"/>
    </row>
    <row r="8" spans="1:31" ht="18.5">
      <c r="A8" s="174"/>
      <c r="B8" s="31" t="s">
        <v>122</v>
      </c>
      <c r="C8" s="36" t="s">
        <v>77</v>
      </c>
      <c r="D8" s="104">
        <f>A2_Rohdaten!E87</f>
        <v>177</v>
      </c>
      <c r="E8" s="104"/>
      <c r="F8" s="104"/>
      <c r="G8" s="111"/>
      <c r="H8" s="97"/>
      <c r="I8" s="97">
        <f>A2_Rohdaten!J87</f>
        <v>164</v>
      </c>
      <c r="J8" s="97"/>
      <c r="K8" s="97"/>
      <c r="L8" s="97"/>
      <c r="M8" s="97"/>
      <c r="N8" s="97">
        <f>A2_Rohdaten!O87</f>
        <v>172</v>
      </c>
      <c r="O8" s="97"/>
      <c r="P8" s="97"/>
      <c r="Q8" s="97"/>
      <c r="R8" s="97"/>
      <c r="S8" s="97">
        <f>A2_Rohdaten!T87</f>
        <v>163</v>
      </c>
      <c r="T8" s="97"/>
      <c r="U8" s="97"/>
      <c r="V8" s="97"/>
      <c r="W8" s="97"/>
      <c r="X8" s="97">
        <f>A2_Rohdaten!Y87</f>
        <v>179</v>
      </c>
      <c r="Y8" s="97"/>
      <c r="Z8" s="97"/>
      <c r="AA8" s="97"/>
      <c r="AB8" s="101"/>
      <c r="AC8" s="104"/>
      <c r="AD8" s="31"/>
    </row>
    <row r="9" spans="1:31" ht="18.5">
      <c r="A9" s="62" t="s">
        <v>69</v>
      </c>
      <c r="B9" s="31"/>
      <c r="C9" s="36" t="s">
        <v>77</v>
      </c>
      <c r="D9" s="104">
        <f>A2_Rohdaten!E88*1000*A1_HVPI!$D$10</f>
        <v>112.15453969059092</v>
      </c>
      <c r="E9" s="104"/>
      <c r="F9" s="104"/>
      <c r="G9" s="111"/>
      <c r="H9" s="97"/>
      <c r="I9" s="97">
        <f>A2_Rohdaten!J88*1000*A1_HVPI!$D$10</f>
        <v>100.41884352016231</v>
      </c>
      <c r="J9" s="97"/>
      <c r="K9" s="97"/>
      <c r="L9" s="97"/>
      <c r="M9" s="97"/>
      <c r="N9" s="97">
        <f>A2_Rohdaten!O88*1000*A1_HVPI!$D$10</f>
        <v>99.571937610956127</v>
      </c>
      <c r="O9" s="97"/>
      <c r="P9" s="97"/>
      <c r="Q9" s="97"/>
      <c r="R9" s="97"/>
      <c r="S9" s="97">
        <f>A2_Rohdaten!T88*1000*A1_HVPI!$D$10</f>
        <v>103.56449404007101</v>
      </c>
      <c r="T9" s="97"/>
      <c r="U9" s="97"/>
      <c r="V9" s="97"/>
      <c r="W9" s="97"/>
      <c r="X9" s="97">
        <f>A2_Rohdaten!Y88*1000*A1_HVPI!$D$10</f>
        <v>105.50027897539944</v>
      </c>
      <c r="Y9" s="97"/>
      <c r="Z9" s="97"/>
      <c r="AA9" s="97"/>
      <c r="AB9" s="101"/>
      <c r="AC9" s="104"/>
      <c r="AD9" s="31"/>
      <c r="AE9" s="13"/>
    </row>
    <row r="11" spans="1:31" ht="14.25" customHeight="1"/>
    <row r="12" spans="1:31" s="17" customFormat="1">
      <c r="A12"/>
      <c r="B12"/>
      <c r="C12"/>
      <c r="D12"/>
      <c r="E12"/>
      <c r="F12"/>
      <c r="G12"/>
      <c r="H12"/>
      <c r="I12"/>
      <c r="J12"/>
      <c r="K12"/>
      <c r="L12"/>
      <c r="M12"/>
      <c r="N12"/>
      <c r="O12"/>
      <c r="P12"/>
      <c r="Q12"/>
      <c r="R12"/>
      <c r="S12"/>
      <c r="T12"/>
      <c r="U12"/>
      <c r="V12"/>
      <c r="W12"/>
      <c r="X12"/>
      <c r="Y12"/>
      <c r="Z12"/>
      <c r="AA12"/>
      <c r="AB12"/>
      <c r="AC12"/>
      <c r="AD12"/>
      <c r="AE12"/>
    </row>
  </sheetData>
  <mergeCells count="2">
    <mergeCell ref="A3:D3"/>
    <mergeCell ref="A6:A8"/>
  </mergeCells>
  <hyperlinks>
    <hyperlink ref="A1" location="Inhalt!A1" display="Zum Inhalt" xr:uid="{E98136F0-D4DB-4251-A45B-5A2BB3AD725F}"/>
  </hyperlink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762BA-4CF0-4705-B410-62EA3837ED70}">
  <sheetPr>
    <tabColor rgb="FFEC6500"/>
  </sheetPr>
  <dimension ref="A1:AH24"/>
  <sheetViews>
    <sheetView zoomScale="70" zoomScaleNormal="70" workbookViewId="0">
      <selection activeCell="D23" sqref="D23"/>
    </sheetView>
  </sheetViews>
  <sheetFormatPr baseColWidth="10" defaultColWidth="11.08203125" defaultRowHeight="14"/>
  <cols>
    <col min="1" max="1" width="38" customWidth="1"/>
    <col min="2" max="2" width="41.33203125" customWidth="1"/>
    <col min="4" max="4" width="17.33203125" customWidth="1"/>
    <col min="6" max="9" width="10.58203125" customWidth="1"/>
  </cols>
  <sheetData>
    <row r="1" spans="1:34">
      <c r="A1" s="23" t="s">
        <v>42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c r="A2" s="6"/>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c r="A3" s="12"/>
      <c r="B3" s="3"/>
      <c r="C3" s="3"/>
      <c r="D3" s="3"/>
    </row>
    <row r="4" spans="1:34" ht="28.5">
      <c r="A4" s="155" t="s">
        <v>123</v>
      </c>
      <c r="B4" s="156"/>
      <c r="C4" s="156"/>
      <c r="D4" s="156"/>
    </row>
    <row r="5" spans="1:34" ht="18.5">
      <c r="A5" s="32" t="s">
        <v>44</v>
      </c>
      <c r="B5" s="33"/>
      <c r="C5" s="33" t="s">
        <v>79</v>
      </c>
      <c r="D5" s="33" t="s">
        <v>45</v>
      </c>
      <c r="E5" s="33">
        <v>2025</v>
      </c>
      <c r="F5" s="33">
        <v>2026</v>
      </c>
      <c r="G5" s="34">
        <v>2027</v>
      </c>
      <c r="H5" s="32">
        <v>2028</v>
      </c>
      <c r="I5" s="33">
        <v>2029</v>
      </c>
      <c r="J5" s="33">
        <v>2030</v>
      </c>
      <c r="K5" s="33">
        <v>2031</v>
      </c>
      <c r="L5" s="33">
        <v>2032</v>
      </c>
      <c r="M5" s="33">
        <v>2033</v>
      </c>
      <c r="N5" s="33">
        <v>2034</v>
      </c>
      <c r="O5" s="33">
        <v>2035</v>
      </c>
      <c r="P5" s="34">
        <v>2036</v>
      </c>
      <c r="Q5" s="32">
        <v>2037</v>
      </c>
      <c r="R5" s="33">
        <v>2038</v>
      </c>
      <c r="S5" s="33">
        <v>2039</v>
      </c>
      <c r="T5" s="33">
        <v>2040</v>
      </c>
      <c r="U5" s="33">
        <v>2041</v>
      </c>
      <c r="V5" s="33">
        <v>2042</v>
      </c>
      <c r="W5" s="33">
        <v>2043</v>
      </c>
      <c r="X5" s="34">
        <v>2044</v>
      </c>
      <c r="Y5" s="32">
        <v>2045</v>
      </c>
      <c r="Z5" s="33">
        <v>2046</v>
      </c>
      <c r="AA5" s="33">
        <v>2047</v>
      </c>
      <c r="AB5" s="33">
        <v>2048</v>
      </c>
      <c r="AC5" s="33">
        <v>2049</v>
      </c>
      <c r="AD5" s="33">
        <v>2050</v>
      </c>
      <c r="AE5" s="33" t="s">
        <v>46</v>
      </c>
    </row>
    <row r="6" spans="1:34" ht="18.5">
      <c r="A6" s="175" t="s">
        <v>47</v>
      </c>
      <c r="B6" s="36" t="s">
        <v>124</v>
      </c>
      <c r="C6" s="36" t="str">
        <f>""</f>
        <v/>
      </c>
      <c r="D6" s="36" t="s">
        <v>77</v>
      </c>
      <c r="E6" s="36"/>
      <c r="F6" s="36"/>
      <c r="G6" s="36"/>
      <c r="H6" s="36"/>
      <c r="I6" s="36"/>
      <c r="J6" s="36"/>
      <c r="K6" s="36"/>
      <c r="L6" s="36">
        <f>A2_Rohdaten!L89*A1_HVPI!$D$16</f>
        <v>259.60054182191737</v>
      </c>
      <c r="M6" s="36">
        <f>A2_Rohdaten!M89*A1_HVPI!$D$16</f>
        <v>253.38321599420564</v>
      </c>
      <c r="N6" s="36">
        <f>A2_Rohdaten!N89*A1_HVPI!$D$16</f>
        <v>247.16589016649394</v>
      </c>
      <c r="O6" s="36">
        <f>A2_Rohdaten!O89*A1_HVPI!$D$16</f>
        <v>240.94856433878223</v>
      </c>
      <c r="P6" s="36">
        <f>A2_Rohdaten!P89*A1_HVPI!$D$16</f>
        <v>236.71071886210785</v>
      </c>
      <c r="Q6" s="36">
        <f>A2_Rohdaten!Q89*A1_HVPI!$D$16</f>
        <v>232.47287338543353</v>
      </c>
      <c r="R6" s="36">
        <f>A2_Rohdaten!R89*A1_HVPI!$D$16</f>
        <v>228.23502790875915</v>
      </c>
      <c r="S6" s="36">
        <f>A2_Rohdaten!S89*A1_HVPI!$D$16</f>
        <v>223.99718243208483</v>
      </c>
      <c r="T6" s="36">
        <f>A2_Rohdaten!T89*A1_HVPI!$D$16</f>
        <v>219.75933695541045</v>
      </c>
      <c r="U6" s="36">
        <f>A2_Rohdaten!U89*A1_HVPI!$D$16</f>
        <v>215.64089606451296</v>
      </c>
      <c r="V6" s="36">
        <f>A2_Rohdaten!V89*A1_HVPI!$D$16</f>
        <v>211.52245517361553</v>
      </c>
      <c r="W6" s="36">
        <f>A2_Rohdaten!W89*A1_HVPI!$D$16</f>
        <v>207.40401428271809</v>
      </c>
      <c r="X6" s="36">
        <f>A2_Rohdaten!X89*A1_HVPI!$D$16</f>
        <v>203.28557339182063</v>
      </c>
      <c r="Y6" s="36">
        <f>A2_Rohdaten!Y89*A1_HVPI!$D$16</f>
        <v>199.16713250092323</v>
      </c>
      <c r="Z6" s="36">
        <f>A2_Rohdaten!Z89*A1_HVPI!$D$16</f>
        <v>198.27741099660759</v>
      </c>
      <c r="AA6" s="36">
        <f>A2_Rohdaten!AA89*A1_HVPI!$D$16</f>
        <v>197.387689492292</v>
      </c>
      <c r="AB6" s="36">
        <f>A2_Rohdaten!AB89*A1_HVPI!$D$16</f>
        <v>196.49796798797641</v>
      </c>
      <c r="AC6" s="36">
        <f>A2_Rohdaten!AC89*A1_HVPI!$D$16</f>
        <v>195.60824648366076</v>
      </c>
      <c r="AD6" s="36">
        <f>A2_Rohdaten!AD89*A1_HVPI!$D$16</f>
        <v>194.71852497934518</v>
      </c>
      <c r="AE6" s="61"/>
    </row>
    <row r="7" spans="1:34" ht="18.5">
      <c r="A7" s="162"/>
      <c r="B7" s="36" t="s">
        <v>102</v>
      </c>
      <c r="C7" s="36" t="str">
        <f>""</f>
        <v/>
      </c>
      <c r="D7" s="36" t="s">
        <v>77</v>
      </c>
      <c r="E7" s="36"/>
      <c r="F7" s="36"/>
      <c r="G7" s="36"/>
      <c r="H7" s="36"/>
      <c r="I7" s="36"/>
      <c r="J7" s="36"/>
      <c r="K7" s="36"/>
      <c r="L7" s="36">
        <f>A2_Rohdaten!L90*A1_HVPI!$D$16</f>
        <v>143.14827472869146</v>
      </c>
      <c r="M7" s="36">
        <f>A2_Rohdaten!M90*A1_HVPI!$D$16</f>
        <v>140.00025485172625</v>
      </c>
      <c r="N7" s="36">
        <f>A2_Rohdaten!N90*A1_HVPI!$D$16</f>
        <v>136.85223497476107</v>
      </c>
      <c r="O7" s="36">
        <f>A2_Rohdaten!O90*A1_HVPI!$D$16</f>
        <v>133.7042150977959</v>
      </c>
      <c r="P7" s="36">
        <f>A2_Rohdaten!P90*A1_HVPI!$D$16</f>
        <v>132.2196240872486</v>
      </c>
      <c r="Q7" s="36">
        <f>A2_Rohdaten!Q90*A1_HVPI!$D$16</f>
        <v>130.73503307670137</v>
      </c>
      <c r="R7" s="36">
        <f>A2_Rohdaten!R90*A1_HVPI!$D$16</f>
        <v>129.25044206615408</v>
      </c>
      <c r="S7" s="36">
        <f>A2_Rohdaten!S90*A1_HVPI!$D$16</f>
        <v>127.76585105560684</v>
      </c>
      <c r="T7" s="36">
        <f>A2_Rohdaten!T90*A1_HVPI!$D$16</f>
        <v>126.28126004505957</v>
      </c>
      <c r="U7" s="36">
        <f>A2_Rohdaten!U90*A1_HVPI!$D$16</f>
        <v>124.0983076088164</v>
      </c>
      <c r="V7" s="36">
        <f>A2_Rohdaten!V90*A1_HVPI!$D$16</f>
        <v>121.91535517257324</v>
      </c>
      <c r="W7" s="36">
        <f>A2_Rohdaten!W90*A1_HVPI!$D$16</f>
        <v>119.73240273633007</v>
      </c>
      <c r="X7" s="36">
        <f>A2_Rohdaten!X90*A1_HVPI!$D$16</f>
        <v>117.54945030008692</v>
      </c>
      <c r="Y7" s="36">
        <f>A2_Rohdaten!Y90*A1_HVPI!$D$16</f>
        <v>115.36649786384375</v>
      </c>
      <c r="Z7" s="36">
        <f>A2_Rohdaten!Z90*A1_HVPI!$D$16</f>
        <v>114.61883273416676</v>
      </c>
      <c r="AA7" s="36">
        <f>A2_Rohdaten!AA90*A1_HVPI!$D$16</f>
        <v>113.87116760448977</v>
      </c>
      <c r="AB7" s="36">
        <f>A2_Rohdaten!AB90*A1_HVPI!$D$16</f>
        <v>113.1235024748128</v>
      </c>
      <c r="AC7" s="36">
        <f>A2_Rohdaten!AC90*A1_HVPI!$D$16</f>
        <v>112.37583734513581</v>
      </c>
      <c r="AD7" s="36">
        <f>A2_Rohdaten!AD90*A1_HVPI!$D$16</f>
        <v>111.62817221545882</v>
      </c>
      <c r="AE7" s="61"/>
      <c r="AF7" s="13"/>
    </row>
    <row r="8" spans="1:34" ht="18.5">
      <c r="A8" s="162"/>
      <c r="B8" s="36" t="s">
        <v>125</v>
      </c>
      <c r="C8" s="36" t="str">
        <f>""</f>
        <v/>
      </c>
      <c r="D8" s="36" t="s">
        <v>77</v>
      </c>
      <c r="E8" s="36"/>
      <c r="F8" s="36"/>
      <c r="G8" s="36"/>
      <c r="H8" s="36"/>
      <c r="I8" s="36"/>
      <c r="J8" s="36"/>
      <c r="K8" s="36"/>
      <c r="L8" s="36">
        <f>A2_Rohdaten!L91*A1_HVPI!$D$16</f>
        <v>75.003441088045804</v>
      </c>
      <c r="M8" s="36">
        <f>A2_Rohdaten!M91*A1_HVPI!$D$16</f>
        <v>72.92681741231209</v>
      </c>
      <c r="N8" s="36">
        <f>A2_Rohdaten!N91*A1_HVPI!$D$16</f>
        <v>70.850193736578362</v>
      </c>
      <c r="O8" s="36">
        <f>A2_Rohdaten!O91*A1_HVPI!$D$16</f>
        <v>68.773570060844648</v>
      </c>
      <c r="P8" s="36">
        <f>A2_Rohdaten!P91*A1_HVPI!$D$16</f>
        <v>66.696946385110934</v>
      </c>
      <c r="Q8" s="36">
        <f>A2_Rohdaten!Q91*A1_HVPI!$D$16</f>
        <v>64.620322709377234</v>
      </c>
      <c r="R8" s="36">
        <f>A2_Rohdaten!R91*A1_HVPI!$D$16</f>
        <v>62.543699033643506</v>
      </c>
      <c r="S8" s="36">
        <f>A2_Rohdaten!S91*A1_HVPI!$D$16</f>
        <v>60.467075357909785</v>
      </c>
      <c r="T8" s="36">
        <f>A2_Rohdaten!T91*A1_HVPI!$D$16</f>
        <v>58.390451682176078</v>
      </c>
      <c r="U8" s="36">
        <f>A2_Rohdaten!U91*A1_HVPI!$D$16</f>
        <v>57.1125294201861</v>
      </c>
      <c r="V8" s="36">
        <f>A2_Rohdaten!V91*A1_HVPI!$D$16</f>
        <v>55.834607158196114</v>
      </c>
      <c r="W8" s="36">
        <f>A2_Rohdaten!W91*A1_HVPI!$D$16</f>
        <v>54.55668489620615</v>
      </c>
      <c r="X8" s="36">
        <f>A2_Rohdaten!X91*A1_HVPI!$D$16</f>
        <v>53.278762634216172</v>
      </c>
      <c r="Y8" s="36">
        <f>A2_Rohdaten!Y91*A1_HVPI!$D$16</f>
        <v>52.000840372226186</v>
      </c>
      <c r="Z8" s="36">
        <f>A2_Rohdaten!Z91*A1_HVPI!$D$16</f>
        <v>52.000840372226186</v>
      </c>
      <c r="AA8" s="36">
        <f>A2_Rohdaten!AA91*A1_HVPI!$D$16</f>
        <v>52.000840372226186</v>
      </c>
      <c r="AB8" s="36">
        <f>A2_Rohdaten!AB91*A1_HVPI!$D$16</f>
        <v>52.000840372226186</v>
      </c>
      <c r="AC8" s="36">
        <f>A2_Rohdaten!AC91*A1_HVPI!$D$16</f>
        <v>52.000840372226186</v>
      </c>
      <c r="AD8" s="36">
        <f>A2_Rohdaten!AD91*A1_HVPI!$D$16</f>
        <v>52.000840372226186</v>
      </c>
      <c r="AE8" s="61"/>
      <c r="AF8" s="13"/>
    </row>
    <row r="9" spans="1:34" ht="18.5">
      <c r="A9" s="162"/>
      <c r="B9" s="36" t="s">
        <v>105</v>
      </c>
      <c r="C9" s="36" t="str">
        <f>""</f>
        <v/>
      </c>
      <c r="D9" s="36" t="s">
        <v>77</v>
      </c>
      <c r="E9" s="36"/>
      <c r="F9" s="36"/>
      <c r="G9" s="36"/>
      <c r="H9" s="36"/>
      <c r="I9" s="36"/>
      <c r="J9" s="36"/>
      <c r="K9" s="36"/>
      <c r="L9" s="36">
        <f>A2_Rohdaten!L92*A1_HVPI!$D$16</f>
        <v>41.448826005180081</v>
      </c>
      <c r="M9" s="36">
        <f>A2_Rohdaten!M92*A1_HVPI!$D$16</f>
        <v>40.456143730167284</v>
      </c>
      <c r="N9" s="36">
        <f>A2_Rohdaten!N92*A1_HVPI!$D$16</f>
        <v>39.463461455154501</v>
      </c>
      <c r="O9" s="36">
        <f>A2_Rohdaten!O92*A1_HVPI!$D$16</f>
        <v>38.470779180141697</v>
      </c>
      <c r="P9" s="36">
        <f>A2_Rohdaten!P92*A1_HVPI!$D$16</f>
        <v>37.794148389748308</v>
      </c>
      <c r="Q9" s="36">
        <f>A2_Rohdaten!Q92*A1_HVPI!$D$16</f>
        <v>37.117517599354926</v>
      </c>
      <c r="R9" s="36">
        <f>A2_Rohdaten!R92*A1_HVPI!$D$16</f>
        <v>36.440886808961544</v>
      </c>
      <c r="S9" s="36">
        <f>A2_Rohdaten!S92*A1_HVPI!$D$16</f>
        <v>35.764256018568155</v>
      </c>
      <c r="T9" s="36">
        <f>A2_Rohdaten!T92*A1_HVPI!$D$16</f>
        <v>35.087625228174772</v>
      </c>
      <c r="U9" s="36">
        <f>A2_Rohdaten!U92*A1_HVPI!$D$16</f>
        <v>34.430059035510482</v>
      </c>
      <c r="V9" s="36">
        <f>A2_Rohdaten!V92*A1_HVPI!$D$16</f>
        <v>33.772492842846177</v>
      </c>
      <c r="W9" s="36">
        <f>A2_Rohdaten!W92*A1_HVPI!$D$16</f>
        <v>33.114926650181886</v>
      </c>
      <c r="X9" s="36">
        <f>A2_Rohdaten!X92*A1_HVPI!$D$16</f>
        <v>32.457360457517581</v>
      </c>
      <c r="Y9" s="36">
        <f>A2_Rohdaten!Y92*A1_HVPI!$D$16</f>
        <v>31.799794264853286</v>
      </c>
      <c r="Z9" s="36">
        <f>A2_Rohdaten!Z92*A1_HVPI!$D$16</f>
        <v>31.657737890214655</v>
      </c>
      <c r="AA9" s="36">
        <f>A2_Rohdaten!AA92*A1_HVPI!$D$16</f>
        <v>31.515681515576027</v>
      </c>
      <c r="AB9" s="36">
        <f>A2_Rohdaten!AB92*A1_HVPI!$D$16</f>
        <v>31.37362514093741</v>
      </c>
      <c r="AC9" s="36">
        <f>A2_Rohdaten!AC92*A1_HVPI!$D$16</f>
        <v>31.231568766298778</v>
      </c>
      <c r="AD9" s="36">
        <f>A2_Rohdaten!AD92*A1_HVPI!$D$16</f>
        <v>31.089512391660154</v>
      </c>
      <c r="AE9" s="61"/>
      <c r="AF9" s="13"/>
      <c r="AG9" s="13"/>
      <c r="AH9" s="13"/>
    </row>
    <row r="10" spans="1:34" ht="18.5">
      <c r="A10" s="162"/>
      <c r="B10" s="36" t="s">
        <v>126</v>
      </c>
      <c r="C10" s="36" t="str">
        <f>""</f>
        <v/>
      </c>
      <c r="D10" s="36" t="s">
        <v>77</v>
      </c>
      <c r="E10" s="36">
        <f>A2_Rohdaten!E93*A1_HVPI!$D$16</f>
        <v>329.42954756085248</v>
      </c>
      <c r="F10" s="36">
        <f>A2_Rohdaten!F93*A1_HVPI!$D$16</f>
        <v>328.93873888891727</v>
      </c>
      <c r="G10" s="36">
        <f>A2_Rohdaten!G93*A1_HVPI!$D$16</f>
        <v>315.90996139180476</v>
      </c>
      <c r="H10" s="36">
        <f>A2_Rohdaten!H93*A1_HVPI!$D$16</f>
        <v>306.33846858190287</v>
      </c>
      <c r="I10" s="36">
        <f>A2_Rohdaten!I93*A1_HVPI!$D$16</f>
        <v>291.01299025655669</v>
      </c>
      <c r="J10" s="36">
        <f>A2_Rohdaten!J93*A1_HVPI!$D$16</f>
        <v>271.63612762941779</v>
      </c>
      <c r="K10" s="36">
        <f>A2_Rohdaten!K93*A1_HVPI!$D$16</f>
        <v>269.06268080849253</v>
      </c>
      <c r="L10" s="36">
        <f>A2_Rohdaten!L93*A1_HVPI!$D$16</f>
        <v>243.61649749175518</v>
      </c>
      <c r="M10" s="36">
        <f>A2_Rohdaten!M93*A1_HVPI!$D$16</f>
        <v>238.39185393905623</v>
      </c>
      <c r="N10" s="36">
        <f>A2_Rohdaten!N93*A1_HVPI!$D$16</f>
        <v>233.16721038635737</v>
      </c>
      <c r="O10" s="36">
        <f>A2_Rohdaten!O93*A1_HVPI!$D$16</f>
        <v>227.94256683365845</v>
      </c>
      <c r="P10" s="36">
        <f>A2_Rohdaten!P93*A1_HVPI!$D$16</f>
        <v>224.38135214737741</v>
      </c>
      <c r="Q10" s="36">
        <f>A2_Rohdaten!Q93*A1_HVPI!$D$16</f>
        <v>220.82013746109646</v>
      </c>
      <c r="R10" s="36">
        <f>A2_Rohdaten!R93*A1_HVPI!$D$16</f>
        <v>217.25892277481552</v>
      </c>
      <c r="S10" s="36">
        <f>A2_Rohdaten!S93*A1_HVPI!$D$16</f>
        <v>213.69770808853454</v>
      </c>
      <c r="T10" s="36">
        <f>A2_Rohdaten!T93*A1_HVPI!$D$16</f>
        <v>210.13649340225351</v>
      </c>
      <c r="U10" s="36">
        <f>A2_Rohdaten!U93*A1_HVPI!$D$16</f>
        <v>206.67561870402037</v>
      </c>
      <c r="V10" s="36">
        <f>A2_Rohdaten!V93*A1_HVPI!$D$16</f>
        <v>203.21474400578725</v>
      </c>
      <c r="W10" s="36">
        <f>A2_Rohdaten!W93*A1_HVPI!$D$16</f>
        <v>199.75386930755411</v>
      </c>
      <c r="X10" s="36">
        <f>A2_Rohdaten!X93*A1_HVPI!$D$16</f>
        <v>196.29299460932097</v>
      </c>
      <c r="Y10" s="36">
        <f>A2_Rohdaten!Y93*A1_HVPI!$D$16</f>
        <v>192.83211991108786</v>
      </c>
      <c r="Z10" s="36">
        <f>A2_Rohdaten!Z93*A1_HVPI!$D$16</f>
        <v>192.08445478141084</v>
      </c>
      <c r="AA10" s="36">
        <f>A2_Rohdaten!AA93*A1_HVPI!$D$16</f>
        <v>191.33678965173385</v>
      </c>
      <c r="AB10" s="36">
        <f>A2_Rohdaten!AB93*A1_HVPI!$D$16</f>
        <v>190.58912452205689</v>
      </c>
      <c r="AC10" s="36">
        <f>A2_Rohdaten!AC93*A1_HVPI!$D$16</f>
        <v>189.8414593923799</v>
      </c>
      <c r="AD10" s="36">
        <f>A2_Rohdaten!AD93*A1_HVPI!$D$16</f>
        <v>189.09379426270291</v>
      </c>
      <c r="AE10" s="61"/>
      <c r="AF10" s="13"/>
      <c r="AG10" s="13"/>
      <c r="AH10" s="13"/>
    </row>
    <row r="11" spans="1:34" ht="18.5">
      <c r="A11" s="162"/>
      <c r="B11" s="36" t="s">
        <v>102</v>
      </c>
      <c r="C11" s="36" t="str">
        <f>""</f>
        <v/>
      </c>
      <c r="D11" s="36" t="s">
        <v>77</v>
      </c>
      <c r="E11" s="36">
        <f>A2_Rohdaten!E94*A1_HVPI!$D$16</f>
        <v>299.72063560666493</v>
      </c>
      <c r="F11" s="36">
        <f>A2_Rohdaten!F94*A1_HVPI!$D$16</f>
        <v>299.22982693472977</v>
      </c>
      <c r="G11" s="36">
        <f>A2_Rohdaten!G94*A1_HVPI!$D$16</f>
        <v>286.20104943761726</v>
      </c>
      <c r="H11" s="36">
        <f>A2_Rohdaten!H94*A1_HVPI!$D$16</f>
        <v>276.62955662771537</v>
      </c>
      <c r="I11" s="36">
        <f>A2_Rohdaten!I94*A1_HVPI!$D$16</f>
        <v>261.30407830236919</v>
      </c>
      <c r="J11" s="36">
        <f>A2_Rohdaten!J94*A1_HVPI!$D$16</f>
        <v>241.92721567523026</v>
      </c>
      <c r="K11" s="36">
        <f>A2_Rohdaten!K94*A1_HVPI!$D$16</f>
        <v>239.353768854305</v>
      </c>
      <c r="L11" s="36">
        <f>A2_Rohdaten!L94*A1_HVPI!$D$16</f>
        <v>143.14827472869146</v>
      </c>
      <c r="M11" s="36">
        <f>A2_Rohdaten!M94*A1_HVPI!$D$16</f>
        <v>140.00025485172625</v>
      </c>
      <c r="N11" s="36">
        <f>A2_Rohdaten!N94*A1_HVPI!$D$16</f>
        <v>136.85223497476107</v>
      </c>
      <c r="O11" s="36">
        <f>A2_Rohdaten!O94*A1_HVPI!$D$16</f>
        <v>133.7042150977959</v>
      </c>
      <c r="P11" s="36">
        <f>A2_Rohdaten!P94*A1_HVPI!$D$16</f>
        <v>132.2196240872486</v>
      </c>
      <c r="Q11" s="36">
        <f>A2_Rohdaten!Q94*A1_HVPI!$D$16</f>
        <v>130.73503307670137</v>
      </c>
      <c r="R11" s="36">
        <f>A2_Rohdaten!R94*A1_HVPI!$D$16</f>
        <v>129.25044206615408</v>
      </c>
      <c r="S11" s="36">
        <f>A2_Rohdaten!S94*A1_HVPI!$D$16</f>
        <v>127.76585105560684</v>
      </c>
      <c r="T11" s="36">
        <f>A2_Rohdaten!T94*A1_HVPI!$D$16</f>
        <v>126.28126004505957</v>
      </c>
      <c r="U11" s="36">
        <f>A2_Rohdaten!U94*A1_HVPI!$D$16</f>
        <v>124.0983076088164</v>
      </c>
      <c r="V11" s="36">
        <f>A2_Rohdaten!V94*A1_HVPI!$D$16</f>
        <v>121.91535517257324</v>
      </c>
      <c r="W11" s="36">
        <f>A2_Rohdaten!W94*A1_HVPI!$D$16</f>
        <v>119.73240273633007</v>
      </c>
      <c r="X11" s="36">
        <f>A2_Rohdaten!X94*A1_HVPI!$D$16</f>
        <v>117.54945030008692</v>
      </c>
      <c r="Y11" s="36">
        <f>A2_Rohdaten!Y94*A1_HVPI!$D$16</f>
        <v>115.36649786384375</v>
      </c>
      <c r="Z11" s="36">
        <f>A2_Rohdaten!Z94*A1_HVPI!$D$16</f>
        <v>114.61883273416676</v>
      </c>
      <c r="AA11" s="36">
        <f>A2_Rohdaten!AA94*A1_HVPI!$D$16</f>
        <v>113.87116760448977</v>
      </c>
      <c r="AB11" s="36">
        <f>A2_Rohdaten!AB94*A1_HVPI!$D$16</f>
        <v>113.1235024748128</v>
      </c>
      <c r="AC11" s="36">
        <f>A2_Rohdaten!AC94*A1_HVPI!$D$16</f>
        <v>112.37583734513581</v>
      </c>
      <c r="AD11" s="36">
        <f>A2_Rohdaten!AD94*A1_HVPI!$D$16</f>
        <v>111.62817221545882</v>
      </c>
      <c r="AE11" s="61"/>
      <c r="AF11" s="13"/>
      <c r="AG11" s="13"/>
      <c r="AH11" s="13"/>
    </row>
    <row r="12" spans="1:34" ht="18.5">
      <c r="A12" s="162"/>
      <c r="B12" s="36" t="s">
        <v>127</v>
      </c>
      <c r="C12" s="36" t="str">
        <f>""</f>
        <v/>
      </c>
      <c r="D12" s="36" t="s">
        <v>77</v>
      </c>
      <c r="E12" s="36">
        <f>A2_Rohdaten!E95*A1_HVPI!$D$16</f>
        <v>29.708911954187538</v>
      </c>
      <c r="F12" s="36">
        <f>A2_Rohdaten!F95*A1_HVPI!$D$16</f>
        <v>29.708911954187538</v>
      </c>
      <c r="G12" s="36">
        <f>A2_Rohdaten!G95*A1_HVPI!$D$16</f>
        <v>29.708911954187538</v>
      </c>
      <c r="H12" s="36">
        <f>A2_Rohdaten!H95*A1_HVPI!$D$16</f>
        <v>29.708911954187538</v>
      </c>
      <c r="I12" s="36">
        <f>A2_Rohdaten!I95*A1_HVPI!$D$16</f>
        <v>29.708911954187538</v>
      </c>
      <c r="J12" s="36">
        <f>A2_Rohdaten!J95*A1_HVPI!$D$16</f>
        <v>29.708911954187538</v>
      </c>
      <c r="K12" s="36">
        <f>A2_Rohdaten!K95*A1_HVPI!$D$16</f>
        <v>29.708911954187538</v>
      </c>
      <c r="L12" s="36">
        <f>A2_Rohdaten!L95*A1_HVPI!$D$16</f>
        <v>100.46822276306369</v>
      </c>
      <c r="M12" s="36">
        <f>A2_Rohdaten!M95*A1_HVPI!$D$16</f>
        <v>98.391599087329979</v>
      </c>
      <c r="N12" s="36">
        <f>A2_Rohdaten!N95*A1_HVPI!$D$16</f>
        <v>96.314975411596251</v>
      </c>
      <c r="O12" s="36">
        <f>A2_Rohdaten!O95*A1_HVPI!$D$16</f>
        <v>94.238351735862551</v>
      </c>
      <c r="P12" s="36">
        <f>A2_Rohdaten!P95*A1_HVPI!$D$16</f>
        <v>92.161728060128823</v>
      </c>
      <c r="Q12" s="36">
        <f>A2_Rohdaten!Q95*A1_HVPI!$D$16</f>
        <v>90.085104384395123</v>
      </c>
      <c r="R12" s="36">
        <f>A2_Rohdaten!R95*A1_HVPI!$D$16</f>
        <v>88.008480708661395</v>
      </c>
      <c r="S12" s="36">
        <f>A2_Rohdaten!S95*A1_HVPI!$D$16</f>
        <v>85.931857032927667</v>
      </c>
      <c r="T12" s="36">
        <f>A2_Rohdaten!T95*A1_HVPI!$D$16</f>
        <v>83.855233357193981</v>
      </c>
      <c r="U12" s="36">
        <f>A2_Rohdaten!U95*A1_HVPI!$D$16</f>
        <v>82.577311095203981</v>
      </c>
      <c r="V12" s="36">
        <f>A2_Rohdaten!V95*A1_HVPI!$D$16</f>
        <v>81.299388833214024</v>
      </c>
      <c r="W12" s="36">
        <f>A2_Rohdaten!W95*A1_HVPI!$D$16</f>
        <v>80.021466571224039</v>
      </c>
      <c r="X12" s="36">
        <f>A2_Rohdaten!X95*A1_HVPI!$D$16</f>
        <v>78.743544309234053</v>
      </c>
      <c r="Y12" s="36">
        <f>A2_Rohdaten!Y95*A1_HVPI!$D$16</f>
        <v>77.465622047244082</v>
      </c>
      <c r="Z12" s="36">
        <f>A2_Rohdaten!Z95*A1_HVPI!$D$16</f>
        <v>77.465622047244082</v>
      </c>
      <c r="AA12" s="36">
        <f>A2_Rohdaten!AA95*A1_HVPI!$D$16</f>
        <v>77.465622047244082</v>
      </c>
      <c r="AB12" s="36">
        <f>A2_Rohdaten!AB95*A1_HVPI!$D$16</f>
        <v>77.465622047244082</v>
      </c>
      <c r="AC12" s="36">
        <f>A2_Rohdaten!AC95*A1_HVPI!$D$16</f>
        <v>77.465622047244082</v>
      </c>
      <c r="AD12" s="36">
        <f>A2_Rohdaten!AD95*A1_HVPI!$D$16</f>
        <v>77.465622047244082</v>
      </c>
      <c r="AE12" s="61"/>
    </row>
    <row r="13" spans="1:34" ht="18.5">
      <c r="A13" s="162"/>
      <c r="B13" s="36" t="s">
        <v>128</v>
      </c>
      <c r="C13" s="36" t="str">
        <f>""</f>
        <v/>
      </c>
      <c r="D13" s="36" t="s">
        <v>77</v>
      </c>
      <c r="E13" s="36"/>
      <c r="F13" s="36"/>
      <c r="G13" s="36"/>
      <c r="H13" s="36"/>
      <c r="I13" s="36"/>
      <c r="J13" s="36"/>
      <c r="K13" s="36"/>
      <c r="L13" s="36">
        <f>A2_Rohdaten!L96*A1_HVPI!$D$16</f>
        <v>157.78320672582819</v>
      </c>
      <c r="M13" s="36">
        <f>A2_Rohdaten!M96*A1_HVPI!$D$16</f>
        <v>157.78320672582819</v>
      </c>
      <c r="N13" s="36">
        <f>A2_Rohdaten!N96*A1_HVPI!$D$16</f>
        <v>157.78320672582819</v>
      </c>
      <c r="O13" s="36">
        <f>A2_Rohdaten!O96*A1_HVPI!$D$16</f>
        <v>148.3391470949326</v>
      </c>
      <c r="P13" s="36">
        <f>A2_Rohdaten!P96*A1_HVPI!$D$16</f>
        <v>146.85455608438534</v>
      </c>
      <c r="Q13" s="36">
        <f>A2_Rohdaten!Q96*A1_HVPI!$D$16</f>
        <v>145.36996507383807</v>
      </c>
      <c r="R13" s="36">
        <f>A2_Rohdaten!R96*A1_HVPI!$D$16</f>
        <v>143.88537406329081</v>
      </c>
      <c r="S13" s="36">
        <f>A2_Rohdaten!S96*A1_HVPI!$D$16</f>
        <v>142.40078305274355</v>
      </c>
      <c r="T13" s="36">
        <f>A2_Rohdaten!T96*A1_HVPI!$D$16</f>
        <v>140.91619204219629</v>
      </c>
      <c r="U13" s="36">
        <f>A2_Rohdaten!U96*A1_HVPI!$D$16</f>
        <v>138.73323960595312</v>
      </c>
      <c r="V13" s="36">
        <f>A2_Rohdaten!V96*A1_HVPI!$D$16</f>
        <v>136.55028716970995</v>
      </c>
      <c r="W13" s="36">
        <f>A2_Rohdaten!W96*A1_HVPI!$D$16</f>
        <v>134.36733473346681</v>
      </c>
      <c r="X13" s="36">
        <f>A2_Rohdaten!X96*A1_HVPI!$D$16</f>
        <v>132.18438229722364</v>
      </c>
      <c r="Y13" s="36">
        <f>A2_Rohdaten!Y96*A1_HVPI!$D$16</f>
        <v>130.00142986098047</v>
      </c>
      <c r="Z13" s="36">
        <f>A2_Rohdaten!Z96*A1_HVPI!$D$16</f>
        <v>129.25376473130348</v>
      </c>
      <c r="AA13" s="36">
        <f>A2_Rohdaten!AA96*A1_HVPI!$D$16</f>
        <v>128.50609960162649</v>
      </c>
      <c r="AB13" s="36">
        <f>A2_Rohdaten!AB96*A1_HVPI!$D$16</f>
        <v>127.75843447194951</v>
      </c>
      <c r="AC13" s="36">
        <f>A2_Rohdaten!AC96*A1_HVPI!$D$16</f>
        <v>127.01076934227251</v>
      </c>
      <c r="AD13" s="36">
        <f>A2_Rohdaten!AD96*A1_HVPI!$D$16</f>
        <v>126.26310421259554</v>
      </c>
      <c r="AE13" s="61"/>
    </row>
    <row r="14" spans="1:34" ht="18.5">
      <c r="A14" s="162"/>
      <c r="B14" s="36" t="s">
        <v>102</v>
      </c>
      <c r="C14" s="36" t="str">
        <f>""</f>
        <v/>
      </c>
      <c r="D14" s="36" t="s">
        <v>77</v>
      </c>
      <c r="E14" s="36"/>
      <c r="F14" s="36"/>
      <c r="G14" s="36"/>
      <c r="H14" s="36"/>
      <c r="I14" s="36"/>
      <c r="J14" s="36"/>
      <c r="K14" s="36"/>
      <c r="L14" s="36">
        <f>A2_Rohdaten!L97*A1_HVPI!$D$16</f>
        <v>143.14827472869146</v>
      </c>
      <c r="M14" s="36">
        <f>A2_Rohdaten!M97*A1_HVPI!$D$16</f>
        <v>143.14827472869146</v>
      </c>
      <c r="N14" s="36">
        <f>A2_Rohdaten!N97*A1_HVPI!$D$16</f>
        <v>143.14827472869146</v>
      </c>
      <c r="O14" s="36">
        <f>A2_Rohdaten!O97*A1_HVPI!$D$16</f>
        <v>133.7042150977959</v>
      </c>
      <c r="P14" s="36">
        <f>A2_Rohdaten!P97*A1_HVPI!$D$16</f>
        <v>132.2196240872486</v>
      </c>
      <c r="Q14" s="36">
        <f>A2_Rohdaten!Q97*A1_HVPI!$D$16</f>
        <v>130.73503307670137</v>
      </c>
      <c r="R14" s="36">
        <f>A2_Rohdaten!R97*A1_HVPI!$D$16</f>
        <v>129.25044206615408</v>
      </c>
      <c r="S14" s="36">
        <f>A2_Rohdaten!S97*A1_HVPI!$D$16</f>
        <v>127.76585105560684</v>
      </c>
      <c r="T14" s="36">
        <f>A2_Rohdaten!T97*A1_HVPI!$D$16</f>
        <v>126.28126004505957</v>
      </c>
      <c r="U14" s="36">
        <f>A2_Rohdaten!U97*A1_HVPI!$D$16</f>
        <v>124.0983076088164</v>
      </c>
      <c r="V14" s="36">
        <f>A2_Rohdaten!V97*A1_HVPI!$D$16</f>
        <v>121.91535517257324</v>
      </c>
      <c r="W14" s="36">
        <f>A2_Rohdaten!W97*A1_HVPI!$D$16</f>
        <v>119.73240273633007</v>
      </c>
      <c r="X14" s="36">
        <f>A2_Rohdaten!X97*A1_HVPI!$D$16</f>
        <v>117.54945030008692</v>
      </c>
      <c r="Y14" s="36">
        <f>A2_Rohdaten!Y97*A1_HVPI!$D$16</f>
        <v>115.36649786384375</v>
      </c>
      <c r="Z14" s="36">
        <f>A2_Rohdaten!Z97*A1_HVPI!$D$16</f>
        <v>114.61883273416676</v>
      </c>
      <c r="AA14" s="36">
        <f>A2_Rohdaten!AA97*A1_HVPI!$D$16</f>
        <v>113.87116760448977</v>
      </c>
      <c r="AB14" s="36">
        <f>A2_Rohdaten!AB97*A1_HVPI!$D$16</f>
        <v>113.1235024748128</v>
      </c>
      <c r="AC14" s="36">
        <f>A2_Rohdaten!AC97*A1_HVPI!$D$16</f>
        <v>112.37583734513581</v>
      </c>
      <c r="AD14" s="36">
        <f>A2_Rohdaten!AD97*A1_HVPI!$D$16</f>
        <v>111.62817221545882</v>
      </c>
      <c r="AE14" s="61"/>
    </row>
    <row r="15" spans="1:34" ht="18.5">
      <c r="A15" s="162"/>
      <c r="B15" s="36" t="s">
        <v>125</v>
      </c>
      <c r="C15" s="36" t="str">
        <f>""</f>
        <v/>
      </c>
      <c r="D15" s="36" t="s">
        <v>77</v>
      </c>
      <c r="E15" s="36"/>
      <c r="F15" s="36"/>
      <c r="G15" s="36"/>
      <c r="H15" s="36"/>
      <c r="I15" s="36"/>
      <c r="J15" s="36"/>
      <c r="K15" s="36"/>
      <c r="L15" s="36">
        <f>A2_Rohdaten!L98*A1_HVPI!$D$16</f>
        <v>14.63493199713672</v>
      </c>
      <c r="M15" s="36">
        <f>A2_Rohdaten!M98*A1_HVPI!$D$16</f>
        <v>14.63493199713672</v>
      </c>
      <c r="N15" s="36">
        <f>A2_Rohdaten!N98*A1_HVPI!$D$16</f>
        <v>14.63493199713672</v>
      </c>
      <c r="O15" s="36">
        <f>A2_Rohdaten!O98*A1_HVPI!$D$16</f>
        <v>14.63493199713672</v>
      </c>
      <c r="P15" s="36">
        <f>A2_Rohdaten!P98*A1_HVPI!$D$16</f>
        <v>14.63493199713672</v>
      </c>
      <c r="Q15" s="36">
        <f>A2_Rohdaten!Q98*A1_HVPI!$D$16</f>
        <v>14.63493199713672</v>
      </c>
      <c r="R15" s="36">
        <f>A2_Rohdaten!R98*A1_HVPI!$D$16</f>
        <v>14.63493199713672</v>
      </c>
      <c r="S15" s="36">
        <f>A2_Rohdaten!S98*A1_HVPI!$D$16</f>
        <v>14.63493199713672</v>
      </c>
      <c r="T15" s="36">
        <f>A2_Rohdaten!T98*A1_HVPI!$D$16</f>
        <v>14.63493199713672</v>
      </c>
      <c r="U15" s="36">
        <f>A2_Rohdaten!U98*A1_HVPI!$D$16</f>
        <v>14.63493199713672</v>
      </c>
      <c r="V15" s="36">
        <f>A2_Rohdaten!V98*A1_HVPI!$D$16</f>
        <v>14.63493199713672</v>
      </c>
      <c r="W15" s="36">
        <f>A2_Rohdaten!W98*A1_HVPI!$D$16</f>
        <v>14.63493199713672</v>
      </c>
      <c r="X15" s="36">
        <f>A2_Rohdaten!X98*A1_HVPI!$D$16</f>
        <v>14.63493199713672</v>
      </c>
      <c r="Y15" s="36">
        <f>A2_Rohdaten!Y98*A1_HVPI!$D$16</f>
        <v>14.63493199713672</v>
      </c>
      <c r="Z15" s="36">
        <f>A2_Rohdaten!Z98*A1_HVPI!$D$16</f>
        <v>14.63493199713672</v>
      </c>
      <c r="AA15" s="36">
        <f>A2_Rohdaten!AA98*A1_HVPI!$D$16</f>
        <v>14.63493199713672</v>
      </c>
      <c r="AB15" s="36">
        <f>A2_Rohdaten!AB98*A1_HVPI!$D$16</f>
        <v>14.63493199713672</v>
      </c>
      <c r="AC15" s="36">
        <f>A2_Rohdaten!AC98*A1_HVPI!$D$16</f>
        <v>14.63493199713672</v>
      </c>
      <c r="AD15" s="36">
        <f>A2_Rohdaten!AD98*A1_HVPI!$D$16</f>
        <v>14.63493199713672</v>
      </c>
      <c r="AE15" s="61"/>
    </row>
    <row r="16" spans="1:34" ht="18.5">
      <c r="A16" s="162"/>
      <c r="B16" s="36" t="s">
        <v>129</v>
      </c>
      <c r="C16" s="36" t="str">
        <f>""</f>
        <v/>
      </c>
      <c r="D16" s="36" t="s">
        <v>77</v>
      </c>
      <c r="E16" s="36">
        <f>A2_Rohdaten!E99*A1_HVPI!$D$16</f>
        <v>328.77852231126496</v>
      </c>
      <c r="F16" s="36">
        <f>A2_Rohdaten!F99*A1_HVPI!$D$16</f>
        <v>314.16491166686257</v>
      </c>
      <c r="G16" s="36">
        <f>A2_Rohdaten!G99*A1_HVPI!$D$16</f>
        <v>299.55130102246011</v>
      </c>
      <c r="H16" s="36">
        <f>A2_Rohdaten!H99*A1_HVPI!$D$16</f>
        <v>284.93769037805765</v>
      </c>
      <c r="I16" s="36">
        <f>A2_Rohdaten!I99*A1_HVPI!$D$16</f>
        <v>270.32407973365531</v>
      </c>
      <c r="J16" s="36">
        <f>A2_Rohdaten!J99*A1_HVPI!$D$16</f>
        <v>255.71046908925283</v>
      </c>
      <c r="K16" s="36">
        <f>A2_Rohdaten!K99*A1_HVPI!$D$16</f>
        <v>241.09685844485045</v>
      </c>
      <c r="L16" s="36"/>
      <c r="M16" s="36"/>
      <c r="N16" s="36"/>
      <c r="O16" s="36"/>
      <c r="P16" s="36"/>
      <c r="Q16" s="36"/>
      <c r="R16" s="36"/>
      <c r="S16" s="36"/>
      <c r="T16" s="36"/>
      <c r="U16" s="36"/>
      <c r="V16" s="36"/>
      <c r="W16" s="36"/>
      <c r="X16" s="36"/>
      <c r="Y16" s="36"/>
      <c r="Z16" s="36"/>
      <c r="AA16" s="36"/>
      <c r="AB16" s="36"/>
      <c r="AC16" s="36"/>
      <c r="AD16" s="36"/>
      <c r="AE16" s="61"/>
    </row>
    <row r="17" spans="1:34" ht="18.5">
      <c r="A17" s="162"/>
      <c r="B17" s="36" t="s">
        <v>130</v>
      </c>
      <c r="C17" s="36" t="str">
        <f>""</f>
        <v/>
      </c>
      <c r="D17" s="36" t="s">
        <v>77</v>
      </c>
      <c r="E17" s="36">
        <f>A2_Rohdaten!E100*A1_HVPI!$D$16</f>
        <v>181.46657270863315</v>
      </c>
      <c r="F17" s="36">
        <f>A2_Rohdaten!F100*A1_HVPI!$D$16</f>
        <v>177.76522226944854</v>
      </c>
      <c r="G17" s="36">
        <f>A2_Rohdaten!G100*A1_HVPI!$D$16</f>
        <v>174.20597098770463</v>
      </c>
      <c r="H17" s="36">
        <f>A2_Rohdaten!H100*A1_HVPI!$D$16</f>
        <v>170.83425538556048</v>
      </c>
      <c r="I17" s="36">
        <f>A2_Rohdaten!I100*A1_HVPI!$D$16</f>
        <v>167.67994521733243</v>
      </c>
      <c r="J17" s="36">
        <f>A2_Rohdaten!J100*A1_HVPI!$D$16</f>
        <v>164.92705354371776</v>
      </c>
      <c r="K17" s="36">
        <f>A2_Rohdaten!K100*A1_HVPI!$D$16</f>
        <v>162.42443601075507</v>
      </c>
      <c r="L17" s="36"/>
      <c r="M17" s="36"/>
      <c r="N17" s="36"/>
      <c r="O17" s="36"/>
      <c r="P17" s="36"/>
      <c r="Q17" s="36"/>
      <c r="R17" s="36"/>
      <c r="S17" s="36"/>
      <c r="T17" s="36"/>
      <c r="U17" s="36"/>
      <c r="V17" s="36"/>
      <c r="W17" s="36"/>
      <c r="X17" s="36"/>
      <c r="Y17" s="36"/>
      <c r="Z17" s="36"/>
      <c r="AA17" s="36"/>
      <c r="AB17" s="36"/>
      <c r="AC17" s="36"/>
      <c r="AD17" s="36"/>
      <c r="AE17" s="61"/>
    </row>
    <row r="18" spans="1:34" ht="18.5">
      <c r="A18" s="162"/>
      <c r="B18" s="36" t="s">
        <v>131</v>
      </c>
      <c r="C18" s="36" t="str">
        <f>""</f>
        <v/>
      </c>
      <c r="D18" s="36" t="s">
        <v>77</v>
      </c>
      <c r="E18" s="36"/>
      <c r="F18" s="36"/>
      <c r="G18" s="36"/>
      <c r="H18" s="36"/>
      <c r="I18" s="36"/>
      <c r="J18" s="36"/>
      <c r="K18" s="36"/>
      <c r="L18" s="36">
        <f>A2_Rohdaten!L101*A1_HVPI!$D$16</f>
        <v>118.80966762531777</v>
      </c>
      <c r="M18" s="36">
        <f>A2_Rohdaten!M101*A1_HVPI!$D$16</f>
        <v>118.57793599528368</v>
      </c>
      <c r="N18" s="36">
        <f>A2_Rohdaten!N101*A1_HVPI!$D$16</f>
        <v>118.34620436524958</v>
      </c>
      <c r="O18" s="36">
        <f>A2_Rohdaten!O101*A1_HVPI!$D$16</f>
        <v>118.11447273521549</v>
      </c>
      <c r="P18" s="36">
        <f>A2_Rohdaten!P101*A1_HVPI!$D$16</f>
        <v>116.45501735894497</v>
      </c>
      <c r="Q18" s="36">
        <f>A2_Rohdaten!Q101*A1_HVPI!$D$16</f>
        <v>114.79556198267444</v>
      </c>
      <c r="R18" s="36">
        <f>A2_Rohdaten!R101*A1_HVPI!$D$16</f>
        <v>113.13610660640393</v>
      </c>
      <c r="S18" s="36">
        <f>A2_Rohdaten!S101*A1_HVPI!$D$16</f>
        <v>111.4766512301334</v>
      </c>
      <c r="T18" s="36">
        <f>A2_Rohdaten!T101*A1_HVPI!$D$16</f>
        <v>109.81719585386287</v>
      </c>
      <c r="U18" s="36">
        <f>A2_Rohdaten!U101*A1_HVPI!$D$16</f>
        <v>108.50255354354627</v>
      </c>
      <c r="V18" s="36">
        <f>A2_Rohdaten!V101*A1_HVPI!$D$16</f>
        <v>107.18791123322966</v>
      </c>
      <c r="W18" s="36">
        <f>A2_Rohdaten!W101*A1_HVPI!$D$16</f>
        <v>105.87326892291307</v>
      </c>
      <c r="X18" s="36">
        <f>A2_Rohdaten!X101*A1_HVPI!$D$16</f>
        <v>104.55862661259646</v>
      </c>
      <c r="Y18" s="36">
        <f>A2_Rohdaten!Y101*A1_HVPI!$D$16</f>
        <v>103.24398430227986</v>
      </c>
      <c r="Z18" s="36">
        <f>A2_Rohdaten!Z101*A1_HVPI!$D$16</f>
        <v>102.93586941019815</v>
      </c>
      <c r="AA18" s="36">
        <f>A2_Rohdaten!AA101*A1_HVPI!$D$16</f>
        <v>102.62775451811643</v>
      </c>
      <c r="AB18" s="36">
        <f>A2_Rohdaten!AB101*A1_HVPI!$D$16</f>
        <v>102.31963962603474</v>
      </c>
      <c r="AC18" s="36">
        <f>A2_Rohdaten!AC101*A1_HVPI!$D$16</f>
        <v>102.01152473395304</v>
      </c>
      <c r="AD18" s="36">
        <f>A2_Rohdaten!AD101*A1_HVPI!$D$16</f>
        <v>101.70340984187133</v>
      </c>
      <c r="AE18" s="61"/>
    </row>
    <row r="19" spans="1:34" ht="18.5">
      <c r="A19" s="162"/>
      <c r="B19" s="36" t="s">
        <v>102</v>
      </c>
      <c r="C19" s="36" t="str">
        <f>""</f>
        <v/>
      </c>
      <c r="D19" s="36" t="s">
        <v>77</v>
      </c>
      <c r="E19" s="36"/>
      <c r="F19" s="36"/>
      <c r="G19" s="36"/>
      <c r="H19" s="36"/>
      <c r="I19" s="36"/>
      <c r="J19" s="36"/>
      <c r="K19" s="36"/>
      <c r="L19" s="36">
        <f>A2_Rohdaten!L102*A1_HVPI!$D$16</f>
        <v>104.17473562818105</v>
      </c>
      <c r="M19" s="36">
        <f>A2_Rohdaten!M102*A1_HVPI!$D$16</f>
        <v>103.94300399814696</v>
      </c>
      <c r="N19" s="36">
        <f>A2_Rohdaten!N102*A1_HVPI!$D$16</f>
        <v>103.71127236811286</v>
      </c>
      <c r="O19" s="36">
        <f>A2_Rohdaten!O102*A1_HVPI!$D$16</f>
        <v>103.47954073807877</v>
      </c>
      <c r="P19" s="36">
        <f>A2_Rohdaten!P102*A1_HVPI!$D$16</f>
        <v>101.82008536180825</v>
      </c>
      <c r="Q19" s="36">
        <f>A2_Rohdaten!Q102*A1_HVPI!$D$16</f>
        <v>100.16062998553772</v>
      </c>
      <c r="R19" s="36">
        <f>A2_Rohdaten!R102*A1_HVPI!$D$16</f>
        <v>98.50117460926721</v>
      </c>
      <c r="S19" s="36">
        <f>A2_Rohdaten!S102*A1_HVPI!$D$16</f>
        <v>96.841719232996667</v>
      </c>
      <c r="T19" s="36">
        <f>A2_Rohdaten!T102*A1_HVPI!$D$16</f>
        <v>95.182263856726152</v>
      </c>
      <c r="U19" s="36">
        <f>A2_Rohdaten!U102*A1_HVPI!$D$16</f>
        <v>93.867621546409552</v>
      </c>
      <c r="V19" s="36">
        <f>A2_Rohdaten!V102*A1_HVPI!$D$16</f>
        <v>92.552979236092938</v>
      </c>
      <c r="W19" s="36">
        <f>A2_Rohdaten!W102*A1_HVPI!$D$16</f>
        <v>91.238336925776338</v>
      </c>
      <c r="X19" s="36">
        <f>A2_Rohdaten!X102*A1_HVPI!$D$16</f>
        <v>89.923694615459723</v>
      </c>
      <c r="Y19" s="36">
        <f>A2_Rohdaten!Y102*A1_HVPI!$D$16</f>
        <v>88.609052305143123</v>
      </c>
      <c r="Z19" s="36">
        <f>A2_Rohdaten!Z102*A1_HVPI!$D$16</f>
        <v>88.300937413061419</v>
      </c>
      <c r="AA19" s="36">
        <f>A2_Rohdaten!AA102*A1_HVPI!$D$16</f>
        <v>87.992822520979715</v>
      </c>
      <c r="AB19" s="36">
        <f>A2_Rohdaten!AB102*A1_HVPI!$D$16</f>
        <v>87.684707628898025</v>
      </c>
      <c r="AC19" s="36">
        <f>A2_Rohdaten!AC102*A1_HVPI!$D$16</f>
        <v>87.37659273681632</v>
      </c>
      <c r="AD19" s="36">
        <f>A2_Rohdaten!AD102*A1_HVPI!$D$16</f>
        <v>87.068477844734616</v>
      </c>
      <c r="AE19" s="61"/>
    </row>
    <row r="20" spans="1:34" ht="18.5">
      <c r="A20" s="162"/>
      <c r="B20" s="36" t="s">
        <v>125</v>
      </c>
      <c r="C20" s="36" t="str">
        <f>""</f>
        <v/>
      </c>
      <c r="D20" s="36" t="s">
        <v>77</v>
      </c>
      <c r="E20" s="36"/>
      <c r="F20" s="36"/>
      <c r="G20" s="36"/>
      <c r="H20" s="36"/>
      <c r="I20" s="36"/>
      <c r="J20" s="36"/>
      <c r="K20" s="36"/>
      <c r="L20" s="36">
        <f>A2_Rohdaten!L103*A1_HVPI!$D$16</f>
        <v>14.63493199713672</v>
      </c>
      <c r="M20" s="36">
        <f>A2_Rohdaten!M103*A1_HVPI!$D$16</f>
        <v>14.63493199713672</v>
      </c>
      <c r="N20" s="36">
        <f>A2_Rohdaten!N103*A1_HVPI!$D$16</f>
        <v>14.63493199713672</v>
      </c>
      <c r="O20" s="36">
        <f>A2_Rohdaten!O103*A1_HVPI!$D$16</f>
        <v>14.63493199713672</v>
      </c>
      <c r="P20" s="36">
        <f>A2_Rohdaten!P103*A1_HVPI!$D$16</f>
        <v>14.63493199713672</v>
      </c>
      <c r="Q20" s="36">
        <f>A2_Rohdaten!Q103*A1_HVPI!$D$16</f>
        <v>14.63493199713672</v>
      </c>
      <c r="R20" s="36">
        <f>A2_Rohdaten!R103*A1_HVPI!$D$16</f>
        <v>14.63493199713672</v>
      </c>
      <c r="S20" s="36">
        <f>A2_Rohdaten!S103*A1_HVPI!$D$16</f>
        <v>14.63493199713672</v>
      </c>
      <c r="T20" s="36">
        <f>A2_Rohdaten!T103*A1_HVPI!$D$16</f>
        <v>14.63493199713672</v>
      </c>
      <c r="U20" s="36">
        <f>A2_Rohdaten!U103*A1_HVPI!$D$16</f>
        <v>14.63493199713672</v>
      </c>
      <c r="V20" s="36">
        <f>A2_Rohdaten!V103*A1_HVPI!$D$16</f>
        <v>14.63493199713672</v>
      </c>
      <c r="W20" s="36">
        <f>A2_Rohdaten!W103*A1_HVPI!$D$16</f>
        <v>14.63493199713672</v>
      </c>
      <c r="X20" s="36">
        <f>A2_Rohdaten!X103*A1_HVPI!$D$16</f>
        <v>14.63493199713672</v>
      </c>
      <c r="Y20" s="36">
        <f>A2_Rohdaten!Y103*A1_HVPI!$D$16</f>
        <v>14.63493199713672</v>
      </c>
      <c r="Z20" s="36">
        <f>A2_Rohdaten!Z103*A1_HVPI!$D$16</f>
        <v>14.63493199713672</v>
      </c>
      <c r="AA20" s="36">
        <f>A2_Rohdaten!AA103*A1_HVPI!$D$16</f>
        <v>14.63493199713672</v>
      </c>
      <c r="AB20" s="36">
        <f>A2_Rohdaten!AB103*A1_HVPI!$D$16</f>
        <v>14.63493199713672</v>
      </c>
      <c r="AC20" s="36">
        <f>A2_Rohdaten!AC103*A1_HVPI!$D$16</f>
        <v>14.63493199713672</v>
      </c>
      <c r="AD20" s="36">
        <f>A2_Rohdaten!AD103*A1_HVPI!$D$16</f>
        <v>14.63493199713672</v>
      </c>
      <c r="AE20" s="61"/>
    </row>
    <row r="21" spans="1:34" ht="18.5">
      <c r="A21" s="162"/>
      <c r="B21" s="36" t="s">
        <v>132</v>
      </c>
      <c r="C21" s="36" t="str">
        <f>""</f>
        <v/>
      </c>
      <c r="D21" s="36" t="s">
        <v>77</v>
      </c>
      <c r="E21" s="36">
        <f>A2_Rohdaten!E104*A1_HVPI!$D$16</f>
        <v>393.54438983897069</v>
      </c>
      <c r="F21" s="36">
        <f>A2_Rohdaten!F104*A1_HVPI!$D$16</f>
        <v>361.4047183971814</v>
      </c>
      <c r="G21" s="36">
        <f>A2_Rohdaten!G104*A1_HVPI!$D$16</f>
        <v>341.71401900964804</v>
      </c>
      <c r="H21" s="36">
        <f>A2_Rohdaten!H104*A1_HVPI!$D$16</f>
        <v>304.30096322801865</v>
      </c>
      <c r="I21" s="36">
        <f>A2_Rohdaten!I104*A1_HVPI!$D$16</f>
        <v>266.05432369133604</v>
      </c>
      <c r="J21" s="36">
        <f>A2_Rohdaten!J104*A1_HVPI!$D$16</f>
        <v>228.05621264439034</v>
      </c>
      <c r="K21" s="36">
        <f>A2_Rohdaten!K104*A1_HVPI!$D$16</f>
        <v>196.36312780186262</v>
      </c>
      <c r="L21" s="36">
        <f>A2_Rohdaten!L104*A1_HVPI!$D$16</f>
        <v>163.90817234847663</v>
      </c>
      <c r="M21" s="36">
        <f>A2_Rohdaten!M104*A1_HVPI!$D$16</f>
        <v>164.39850564149324</v>
      </c>
      <c r="N21" s="36">
        <f>A2_Rohdaten!N104*A1_HVPI!$D$16</f>
        <v>164.8942429242492</v>
      </c>
      <c r="O21" s="36">
        <f>A2_Rohdaten!O104*A1_HVPI!$D$16</f>
        <v>165.39494131292543</v>
      </c>
      <c r="P21" s="36">
        <f>A2_Rohdaten!P104*A1_HVPI!$D$16</f>
        <v>164.41582898917682</v>
      </c>
      <c r="Q21" s="36">
        <f>A2_Rohdaten!Q104*A1_HVPI!$D$16</f>
        <v>163.44127059078079</v>
      </c>
      <c r="R21" s="36">
        <f>A2_Rohdaten!R104*A1_HVPI!$D$16</f>
        <v>162.47050195284487</v>
      </c>
      <c r="S21" s="36">
        <f>A2_Rohdaten!S104*A1_HVPI!$D$16</f>
        <v>161.50321747657762</v>
      </c>
      <c r="T21" s="36">
        <f>A2_Rohdaten!T104*A1_HVPI!$D$16</f>
        <v>160.53918768727146</v>
      </c>
      <c r="U21" s="36">
        <f>A2_Rohdaten!U104*A1_HVPI!$D$16</f>
        <v>159.87210384304188</v>
      </c>
      <c r="V21" s="36">
        <f>A2_Rohdaten!V104*A1_HVPI!$D$16</f>
        <v>159.27704366764812</v>
      </c>
      <c r="W21" s="36">
        <f>A2_Rohdaten!W104*A1_HVPI!$D$16</f>
        <v>158.71920239945743</v>
      </c>
      <c r="X21" s="36">
        <f>A2_Rohdaten!X104*A1_HVPI!$D$16</f>
        <v>158.16378160054677</v>
      </c>
      <c r="Y21" s="36">
        <f>A2_Rohdaten!Y104*A1_HVPI!$D$16</f>
        <v>157.61057121616116</v>
      </c>
      <c r="Z21" s="36">
        <f>A2_Rohdaten!Z104*A1_HVPI!$D$16</f>
        <v>158.22457792312215</v>
      </c>
      <c r="AA21" s="36">
        <f>A2_Rohdaten!AA104*A1_HVPI!$D$16</f>
        <v>158.84035367337017</v>
      </c>
      <c r="AB21" s="36">
        <f>A2_Rohdaten!AB104*A1_HVPI!$D$16</f>
        <v>159.45771709290614</v>
      </c>
      <c r="AC21" s="36">
        <f>A2_Rohdaten!AC104*A1_HVPI!$D$16</f>
        <v>160.07651467779013</v>
      </c>
      <c r="AD21" s="36">
        <f>A2_Rohdaten!AD104*A1_HVPI!$D$16</f>
        <v>160.69661008341089</v>
      </c>
      <c r="AE21" s="61"/>
    </row>
    <row r="22" spans="1:34" ht="18.5">
      <c r="A22" s="162"/>
      <c r="B22" s="36" t="s">
        <v>102</v>
      </c>
      <c r="C22" s="36" t="str">
        <f>""</f>
        <v/>
      </c>
      <c r="D22" s="36" t="s">
        <v>77</v>
      </c>
      <c r="E22" s="36">
        <f>A2_Rohdaten!E105*A1_HVPI!$D$16</f>
        <v>116.23195639160735</v>
      </c>
      <c r="F22" s="36">
        <f>A2_Rohdaten!F105*A1_HVPI!$D$16</f>
        <v>97.957906622186243</v>
      </c>
      <c r="G22" s="36">
        <f>A2_Rohdaten!G105*A1_HVPI!$D$16</f>
        <v>91.439547823402691</v>
      </c>
      <c r="H22" s="36">
        <f>A2_Rohdaten!H105*A1_HVPI!$D$16</f>
        <v>83.987741726409666</v>
      </c>
      <c r="I22" s="36">
        <f>A2_Rohdaten!I105*A1_HVPI!$D$16</f>
        <v>75.702351874363387</v>
      </c>
      <c r="J22" s="36">
        <f>A2_Rohdaten!J105*A1_HVPI!$D$16</f>
        <v>67.665490512053992</v>
      </c>
      <c r="K22" s="36">
        <f>A2_Rohdaten!K105*A1_HVPI!$D$16</f>
        <v>65.933655354162624</v>
      </c>
      <c r="L22" s="36">
        <f>A2_Rohdaten!L105*A1_HVPI!$D$16</f>
        <v>63.439949585412933</v>
      </c>
      <c r="M22" s="36">
        <f>A2_Rohdaten!M105*A1_HVPI!$D$16</f>
        <v>66.006906554163251</v>
      </c>
      <c r="N22" s="36">
        <f>A2_Rohdaten!N105*A1_HVPI!$D$16</f>
        <v>68.579267512652976</v>
      </c>
      <c r="O22" s="36">
        <f>A2_Rohdaten!O105*A1_HVPI!$D$16</f>
        <v>71.15658957706286</v>
      </c>
      <c r="P22" s="36">
        <f>A2_Rohdaten!P105*A1_HVPI!$D$16</f>
        <v>72.254100929047979</v>
      </c>
      <c r="Q22" s="36">
        <f>A2_Rohdaten!Q105*A1_HVPI!$D$16</f>
        <v>73.35616620638568</v>
      </c>
      <c r="R22" s="36">
        <f>A2_Rohdaten!R105*A1_HVPI!$D$16</f>
        <v>74.462021244183489</v>
      </c>
      <c r="S22" s="36">
        <f>A2_Rohdaten!S105*A1_HVPI!$D$16</f>
        <v>75.571360443649951</v>
      </c>
      <c r="T22" s="36">
        <f>A2_Rohdaten!T105*A1_HVPI!$D$16</f>
        <v>76.683954330077498</v>
      </c>
      <c r="U22" s="36">
        <f>A2_Rohdaten!U105*A1_HVPI!$D$16</f>
        <v>77.294792747837889</v>
      </c>
      <c r="V22" s="36">
        <f>A2_Rohdaten!V105*A1_HVPI!$D$16</f>
        <v>77.977654834434105</v>
      </c>
      <c r="W22" s="36">
        <f>A2_Rohdaten!W105*A1_HVPI!$D$16</f>
        <v>78.697735828233391</v>
      </c>
      <c r="X22" s="36">
        <f>A2_Rohdaten!X105*A1_HVPI!$D$16</f>
        <v>79.420237291312716</v>
      </c>
      <c r="Y22" s="36">
        <f>A2_Rohdaten!Y105*A1_HVPI!$D$16</f>
        <v>80.144949168917108</v>
      </c>
      <c r="Z22" s="36">
        <f>A2_Rohdaten!Z105*A1_HVPI!$D$16</f>
        <v>80.758955875878073</v>
      </c>
      <c r="AA22" s="36">
        <f>A2_Rohdaten!AA105*A1_HVPI!$D$16</f>
        <v>81.374731626126064</v>
      </c>
      <c r="AB22" s="36">
        <f>A2_Rohdaten!AB105*A1_HVPI!$D$16</f>
        <v>81.992095045662069</v>
      </c>
      <c r="AC22" s="36">
        <f>A2_Rohdaten!AC105*A1_HVPI!$D$16</f>
        <v>82.610892630546047</v>
      </c>
      <c r="AD22" s="36">
        <f>A2_Rohdaten!AD105*A1_HVPI!$D$16</f>
        <v>83.230988036166821</v>
      </c>
      <c r="AE22" s="61"/>
    </row>
    <row r="23" spans="1:34" ht="19" thickBot="1">
      <c r="A23" s="163"/>
      <c r="B23" s="41" t="s">
        <v>127</v>
      </c>
      <c r="C23" s="41" t="str">
        <f>""</f>
        <v/>
      </c>
      <c r="D23" s="36" t="s">
        <v>77</v>
      </c>
      <c r="E23" s="41">
        <f>A2_Rohdaten!E106*A1_HVPI!$D$16</f>
        <v>277.31243344736333</v>
      </c>
      <c r="F23" s="41">
        <f>A2_Rohdaten!F106*A1_HVPI!$D$16</f>
        <v>263.44681177499513</v>
      </c>
      <c r="G23" s="41">
        <f>A2_Rohdaten!G106*A1_HVPI!$D$16</f>
        <v>250.27447118624536</v>
      </c>
      <c r="H23" s="41">
        <f>A2_Rohdaten!H106*A1_HVPI!$D$16</f>
        <v>220.31322150160904</v>
      </c>
      <c r="I23" s="41">
        <f>A2_Rohdaten!I106*A1_HVPI!$D$16</f>
        <v>190.35197181697268</v>
      </c>
      <c r="J23" s="41">
        <f>A2_Rohdaten!J106*A1_HVPI!$D$16</f>
        <v>160.39072213233635</v>
      </c>
      <c r="K23" s="41">
        <f>A2_Rohdaten!K106*A1_HVPI!$D$16</f>
        <v>130.42947244769999</v>
      </c>
      <c r="L23" s="41">
        <f>A2_Rohdaten!L106*A1_HVPI!$D$16</f>
        <v>100.46822276306369</v>
      </c>
      <c r="M23" s="41">
        <f>A2_Rohdaten!M106*A1_HVPI!$D$16</f>
        <v>98.391599087329979</v>
      </c>
      <c r="N23" s="41">
        <f>A2_Rohdaten!N106*A1_HVPI!$D$16</f>
        <v>96.314975411596251</v>
      </c>
      <c r="O23" s="41">
        <f>A2_Rohdaten!O106*A1_HVPI!$D$16</f>
        <v>94.238351735862551</v>
      </c>
      <c r="P23" s="41">
        <f>A2_Rohdaten!P106*A1_HVPI!$D$16</f>
        <v>92.161728060128823</v>
      </c>
      <c r="Q23" s="41">
        <f>A2_Rohdaten!Q106*A1_HVPI!$D$16</f>
        <v>90.085104384395123</v>
      </c>
      <c r="R23" s="41">
        <f>A2_Rohdaten!R106*A1_HVPI!$D$16</f>
        <v>88.008480708661395</v>
      </c>
      <c r="S23" s="41">
        <f>A2_Rohdaten!S106*A1_HVPI!$D$16</f>
        <v>85.931857032927667</v>
      </c>
      <c r="T23" s="41">
        <f>A2_Rohdaten!T106*A1_HVPI!$D$16</f>
        <v>83.855233357193981</v>
      </c>
      <c r="U23" s="41">
        <f>A2_Rohdaten!U106*A1_HVPI!$D$16</f>
        <v>82.577311095203981</v>
      </c>
      <c r="V23" s="41">
        <f>A2_Rohdaten!V106*A1_HVPI!$D$16</f>
        <v>81.299388833214024</v>
      </c>
      <c r="W23" s="41">
        <f>A2_Rohdaten!W106*A1_HVPI!$D$16</f>
        <v>80.021466571224039</v>
      </c>
      <c r="X23" s="41">
        <f>A2_Rohdaten!X106*A1_HVPI!$D$16</f>
        <v>78.743544309234053</v>
      </c>
      <c r="Y23" s="41">
        <f>A2_Rohdaten!Y106*A1_HVPI!$D$16</f>
        <v>77.465622047244082</v>
      </c>
      <c r="Z23" s="41">
        <f>A2_Rohdaten!Z106*A1_HVPI!$D$16</f>
        <v>77.465622047244082</v>
      </c>
      <c r="AA23" s="41">
        <f>A2_Rohdaten!AA106*A1_HVPI!$D$16</f>
        <v>77.465622047244082</v>
      </c>
      <c r="AB23" s="41">
        <f>A2_Rohdaten!AB106*A1_HVPI!$D$16</f>
        <v>77.465622047244082</v>
      </c>
      <c r="AC23" s="41">
        <f>A2_Rohdaten!AC106*A1_HVPI!$D$16</f>
        <v>77.465622047244082</v>
      </c>
      <c r="AD23" s="41">
        <f>A2_Rohdaten!AD106*A1_HVPI!$D$16</f>
        <v>77.465622047244082</v>
      </c>
      <c r="AE23" s="61"/>
    </row>
    <row r="24" spans="1:34" ht="14.5" thickTop="1">
      <c r="AF24" s="13"/>
      <c r="AG24" s="13"/>
      <c r="AH24" s="13"/>
    </row>
  </sheetData>
  <mergeCells count="2">
    <mergeCell ref="A4:D4"/>
    <mergeCell ref="A6:A23"/>
  </mergeCells>
  <phoneticPr fontId="7" type="noConversion"/>
  <hyperlinks>
    <hyperlink ref="A1" location="Inhalt!A1" display="Zum Inhalt" xr:uid="{E0F42C5A-BA38-4719-8FD0-22259041758E}"/>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B1206-79EE-479A-B91E-3545118589EC}">
  <sheetPr>
    <tabColor rgb="FFEC6500"/>
  </sheetPr>
  <dimension ref="A1:AC45"/>
  <sheetViews>
    <sheetView zoomScale="70" zoomScaleNormal="70" workbookViewId="0">
      <selection activeCell="Q41" sqref="Q41"/>
    </sheetView>
  </sheetViews>
  <sheetFormatPr baseColWidth="10" defaultColWidth="11.33203125" defaultRowHeight="14"/>
  <cols>
    <col min="1" max="1" width="34.08203125" customWidth="1"/>
    <col min="2" max="2" width="18.83203125" customWidth="1"/>
  </cols>
  <sheetData>
    <row r="1" spans="1:29">
      <c r="A1" s="88" t="s">
        <v>42</v>
      </c>
      <c r="B1" s="82"/>
      <c r="C1" s="82"/>
      <c r="D1" s="82"/>
      <c r="E1" s="82"/>
      <c r="F1" s="82"/>
      <c r="G1" s="82"/>
      <c r="H1" s="82"/>
      <c r="I1" s="82"/>
      <c r="J1" s="82"/>
      <c r="K1" s="82"/>
      <c r="L1" s="82"/>
      <c r="M1" s="82"/>
      <c r="N1" s="82"/>
      <c r="O1" s="82"/>
      <c r="P1" s="82"/>
      <c r="Q1" s="82"/>
      <c r="R1" s="82"/>
      <c r="S1" s="82"/>
      <c r="T1" s="82"/>
      <c r="U1" s="82"/>
      <c r="V1" s="82"/>
      <c r="W1" s="82"/>
      <c r="X1" s="82"/>
      <c r="Y1" s="82"/>
      <c r="Z1" s="82"/>
      <c r="AA1" s="82"/>
      <c r="AB1" s="82"/>
    </row>
    <row r="2" spans="1:29">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row>
    <row r="3" spans="1:29" ht="28.5">
      <c r="A3" s="155" t="s">
        <v>133</v>
      </c>
      <c r="B3" s="156"/>
      <c r="C3" s="156"/>
      <c r="D3" s="156"/>
    </row>
    <row r="4" spans="1:29" ht="18.5">
      <c r="A4" s="32" t="s">
        <v>44</v>
      </c>
      <c r="B4" s="33" t="s">
        <v>45</v>
      </c>
      <c r="C4" s="33">
        <v>2025</v>
      </c>
      <c r="D4" s="33">
        <v>2026</v>
      </c>
      <c r="E4" s="33">
        <v>2027</v>
      </c>
      <c r="F4" s="33">
        <v>2028</v>
      </c>
      <c r="G4" s="34">
        <v>2029</v>
      </c>
      <c r="H4" s="32">
        <v>2030</v>
      </c>
      <c r="I4" s="33">
        <v>2031</v>
      </c>
      <c r="J4" s="33">
        <v>2032</v>
      </c>
      <c r="K4" s="33">
        <v>2033</v>
      </c>
      <c r="L4" s="33">
        <v>2034</v>
      </c>
      <c r="M4" s="33">
        <v>2035</v>
      </c>
      <c r="N4" s="33">
        <v>2036</v>
      </c>
      <c r="O4" s="33">
        <v>2037</v>
      </c>
      <c r="P4" s="34">
        <v>2038</v>
      </c>
      <c r="Q4" s="32">
        <v>2039</v>
      </c>
      <c r="R4" s="33">
        <v>2040</v>
      </c>
      <c r="S4" s="33">
        <v>2041</v>
      </c>
      <c r="T4" s="33">
        <v>2042</v>
      </c>
      <c r="U4" s="33">
        <v>2043</v>
      </c>
      <c r="V4" s="33">
        <v>2044</v>
      </c>
      <c r="W4" s="33">
        <v>2045</v>
      </c>
      <c r="X4" s="34">
        <v>2046</v>
      </c>
      <c r="Y4" s="32">
        <v>2047</v>
      </c>
      <c r="Z4" s="33">
        <v>2048</v>
      </c>
      <c r="AA4" s="33">
        <v>2049</v>
      </c>
      <c r="AB4" s="33">
        <v>2050</v>
      </c>
      <c r="AC4" s="33" t="s">
        <v>46</v>
      </c>
    </row>
    <row r="5" spans="1:29" ht="18.5">
      <c r="A5" s="36" t="s">
        <v>71</v>
      </c>
      <c r="B5" s="36" t="s">
        <v>134</v>
      </c>
      <c r="C5" s="36">
        <f>A2_Rohdaten!E125*A1_HVPI!$D$12</f>
        <v>129.60730309072784</v>
      </c>
      <c r="D5" s="36"/>
      <c r="E5" s="36"/>
      <c r="F5" s="36"/>
      <c r="G5" s="36"/>
      <c r="H5" s="36">
        <f>A2_Rohdaten!J125*A1_HVPI!$D$12</f>
        <v>237.81156530408776</v>
      </c>
      <c r="I5" s="36"/>
      <c r="J5" s="36"/>
      <c r="K5" s="36"/>
      <c r="L5" s="36"/>
      <c r="M5" s="36">
        <f>A2_Rohdaten!O125*A1_HVPI!$D$12</f>
        <v>356.71734795613162</v>
      </c>
      <c r="N5" s="36"/>
      <c r="O5" s="36"/>
      <c r="P5" s="36"/>
      <c r="Q5" s="36"/>
      <c r="R5" s="36">
        <f>A2_Rohdaten!T125*A1_HVPI!$D$12</f>
        <v>475.62313060817553</v>
      </c>
      <c r="S5" s="36"/>
      <c r="T5" s="36"/>
      <c r="U5" s="36"/>
      <c r="V5" s="36"/>
      <c r="W5" s="36">
        <f>A2_Rohdaten!Y125*A1_HVPI!$D$12</f>
        <v>594.52891326021938</v>
      </c>
      <c r="X5" s="36"/>
      <c r="Y5" s="36"/>
      <c r="Z5" s="36"/>
      <c r="AA5" s="36"/>
      <c r="AB5" s="36">
        <f>A2_Rohdaten!AD125*A1_HVPI!$D$12</f>
        <v>594.52891326021938</v>
      </c>
      <c r="AC5" s="36"/>
    </row>
    <row r="6" spans="1:29" ht="18.5">
      <c r="A6" s="36" t="s">
        <v>47</v>
      </c>
      <c r="B6" s="36" t="s">
        <v>134</v>
      </c>
      <c r="C6" s="36">
        <f>A2_Rohdaten!E126*A1_HVPI!$D$16</f>
        <v>51.710093056549745</v>
      </c>
      <c r="D6" s="36">
        <f>A2_Rohdaten!F126*A1_HVPI!$D$16</f>
        <v>59.515390121689329</v>
      </c>
      <c r="E6" s="36">
        <f>A2_Rohdaten!G126*A1_HVPI!$D$16</f>
        <v>71.223335719398705</v>
      </c>
      <c r="F6" s="36">
        <f>A2_Rohdaten!H126*A1_HVPI!$D$16</f>
        <v>81.955619183965638</v>
      </c>
      <c r="G6" s="36">
        <f>A2_Rohdaten!I126*A1_HVPI!$D$16</f>
        <v>92.687902648532557</v>
      </c>
      <c r="H6" s="36">
        <f>A2_Rohdaten!J126*A1_HVPI!$D$16</f>
        <v>103.42018611309949</v>
      </c>
      <c r="I6" s="36">
        <f>A2_Rohdaten!K126*A1_HVPI!$D$16</f>
        <v>113.17680744452397</v>
      </c>
      <c r="J6" s="36">
        <f>A2_Rohdaten!L126*A1_HVPI!$D$16</f>
        <v>121.95776664280599</v>
      </c>
      <c r="K6" s="36">
        <f>A2_Rohdaten!M126*A1_HVPI!$D$16</f>
        <v>131.71438797423048</v>
      </c>
      <c r="L6" s="36">
        <f>A2_Rohdaten!N126*A1_HVPI!$D$16</f>
        <v>140.49534717251251</v>
      </c>
      <c r="M6" s="36">
        <f>A2_Rohdaten!O126*A1_HVPI!$D$16</f>
        <v>148.30064423765208</v>
      </c>
      <c r="N6" s="36">
        <f>A2_Rohdaten!P126*A1_HVPI!$D$16</f>
        <v>157.08160343593411</v>
      </c>
      <c r="O6" s="36">
        <f>A2_Rohdaten!Q126*A1_HVPI!$D$16</f>
        <v>164.88690050107371</v>
      </c>
      <c r="P6" s="36">
        <f>A2_Rohdaten!R126*A1_HVPI!$D$16</f>
        <v>171.71653543307085</v>
      </c>
      <c r="Q6" s="36">
        <f>A2_Rohdaten!S126*A1_HVPI!$D$16</f>
        <v>179.52183249821041</v>
      </c>
      <c r="R6" s="36">
        <f>A2_Rohdaten!T126*A1_HVPI!$D$16</f>
        <v>186.35146743020758</v>
      </c>
      <c r="S6" s="36">
        <f>A2_Rohdaten!U126*A1_HVPI!$D$16</f>
        <v>193.18110236220471</v>
      </c>
      <c r="T6" s="36">
        <f>A2_Rohdaten!V126*A1_HVPI!$D$16</f>
        <v>200.01073729420185</v>
      </c>
      <c r="U6" s="36">
        <f>A2_Rohdaten!W126*A1_HVPI!$D$16</f>
        <v>205.86471009305652</v>
      </c>
      <c r="V6" s="36">
        <f>A2_Rohdaten!X126*A1_HVPI!$D$16</f>
        <v>212.69434502505365</v>
      </c>
      <c r="W6" s="36">
        <f>A2_Rohdaten!Y126*A1_HVPI!$D$16</f>
        <v>218.54831782390835</v>
      </c>
      <c r="X6" s="36">
        <f>A2_Rohdaten!Z126*A1_HVPI!$D$16</f>
        <v>223.42662848962058</v>
      </c>
      <c r="Y6" s="36">
        <f>A2_Rohdaten!AA126*A1_HVPI!$D$16</f>
        <v>229.28060128847528</v>
      </c>
      <c r="Z6" s="36">
        <f>A2_Rohdaten!AB126*A1_HVPI!$D$16</f>
        <v>235.13457408732995</v>
      </c>
      <c r="AA6" s="36">
        <f>A2_Rohdaten!AC126*A1_HVPI!$D$16</f>
        <v>240.01288475304221</v>
      </c>
      <c r="AB6" s="36">
        <f>A2_Rohdaten!AD126*A1_HVPI!$D$16</f>
        <v>244.89119541875445</v>
      </c>
      <c r="AC6" s="36"/>
    </row>
    <row r="7" spans="1:29" ht="18.5">
      <c r="A7" s="36" t="s">
        <v>62</v>
      </c>
      <c r="B7" s="36" t="s">
        <v>134</v>
      </c>
      <c r="C7" s="36">
        <f>A2_Rohdaten!E127*A1_HVPI!$D$14</f>
        <v>88.719782733303703</v>
      </c>
      <c r="D7" s="36"/>
      <c r="E7" s="36"/>
      <c r="F7" s="36"/>
      <c r="G7" s="36"/>
      <c r="H7" s="36">
        <f>A2_Rohdaten!J127*A1_HVPI!$D$14</f>
        <v>140.27525106900765</v>
      </c>
      <c r="I7" s="36"/>
      <c r="J7" s="36"/>
      <c r="K7" s="36"/>
      <c r="L7" s="36"/>
      <c r="M7" s="36">
        <f>A2_Rohdaten!O127*A1_HVPI!$D$14</f>
        <v>164.73368037537503</v>
      </c>
      <c r="N7" s="36"/>
      <c r="O7" s="36"/>
      <c r="P7" s="36"/>
      <c r="Q7" s="36"/>
      <c r="R7" s="36">
        <f>A2_Rohdaten!T127*A1_HVPI!$D$14</f>
        <v>189.33349226769639</v>
      </c>
      <c r="S7" s="36"/>
      <c r="T7" s="36"/>
      <c r="U7" s="36"/>
      <c r="V7" s="36"/>
      <c r="W7" s="36">
        <f>A2_Rohdaten!Y127*A1_HVPI!$D$14</f>
        <v>205.620120278142</v>
      </c>
      <c r="X7" s="36"/>
      <c r="Y7" s="36"/>
      <c r="Z7" s="36"/>
      <c r="AA7" s="36"/>
      <c r="AB7" s="36"/>
      <c r="AC7" s="36"/>
    </row>
    <row r="8" spans="1:29" ht="18.5">
      <c r="A8" s="36" t="s">
        <v>69</v>
      </c>
      <c r="B8" s="36" t="s">
        <v>135</v>
      </c>
      <c r="C8" s="36">
        <f>A2_Rohdaten!E128*A1_HVPI!$D$10</f>
        <v>66.54260715191478</v>
      </c>
      <c r="D8" s="36"/>
      <c r="E8" s="36"/>
      <c r="F8" s="36"/>
      <c r="G8" s="36"/>
      <c r="H8" s="36">
        <f>A2_Rohdaten!J128*A1_HVPI!$D$10</f>
        <v>120.98655845802688</v>
      </c>
      <c r="I8" s="36"/>
      <c r="J8" s="36"/>
      <c r="K8" s="36"/>
      <c r="L8" s="36"/>
      <c r="M8" s="36">
        <f>A2_Rohdaten!O128*A1_HVPI!$D$10</f>
        <v>241.97311691605375</v>
      </c>
      <c r="N8" s="36"/>
      <c r="O8" s="36"/>
      <c r="P8" s="36"/>
      <c r="Q8" s="36"/>
      <c r="R8" s="36">
        <f>A2_Rohdaten!T128*A1_HVPI!$D$10</f>
        <v>362.95967537408063</v>
      </c>
      <c r="S8" s="36"/>
      <c r="T8" s="36"/>
      <c r="U8" s="36"/>
      <c r="V8" s="36"/>
      <c r="W8" s="36">
        <f>A2_Rohdaten!Y128*A1_HVPI!$D$10</f>
        <v>362.95967537408063</v>
      </c>
      <c r="X8" s="36"/>
      <c r="Y8" s="36"/>
      <c r="Z8" s="36"/>
      <c r="AA8" s="36"/>
      <c r="AB8" s="36">
        <f>A2_Rohdaten!AD128*A1_HVPI!$D$10</f>
        <v>362.95967537408063</v>
      </c>
      <c r="AC8" s="36"/>
    </row>
    <row r="16" spans="1:29" ht="14.25" customHeight="1"/>
    <row r="44" spans="1:11">
      <c r="A44" s="176"/>
      <c r="B44" s="176"/>
      <c r="C44" s="176"/>
      <c r="D44" s="176"/>
      <c r="E44" s="176"/>
      <c r="F44" s="176"/>
      <c r="G44" s="176"/>
      <c r="H44" s="176"/>
      <c r="I44" s="176"/>
      <c r="J44" s="176"/>
      <c r="K44" s="176"/>
    </row>
    <row r="45" spans="1:11" ht="19">
      <c r="A45" s="84"/>
    </row>
  </sheetData>
  <mergeCells count="2">
    <mergeCell ref="A44:K44"/>
    <mergeCell ref="A3:D3"/>
  </mergeCells>
  <phoneticPr fontId="7" type="noConversion"/>
  <hyperlinks>
    <hyperlink ref="A1" location="Inhalt!A1" display="zum Inhalt" xr:uid="{2DD86CC5-3268-48DC-AA0C-EA8FF356A144}"/>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66680-C8A8-4253-8351-4A8C622983D2}">
  <sheetPr>
    <tabColor rgb="FFA80578"/>
  </sheetPr>
  <dimension ref="A2:K46"/>
  <sheetViews>
    <sheetView zoomScale="80" zoomScaleNormal="80" workbookViewId="0">
      <selection activeCell="F16" sqref="F16"/>
    </sheetView>
  </sheetViews>
  <sheetFormatPr baseColWidth="10" defaultColWidth="9" defaultRowHeight="14"/>
  <cols>
    <col min="3" max="3" width="34.83203125" customWidth="1"/>
    <col min="4" max="4" width="30.58203125" customWidth="1"/>
  </cols>
  <sheetData>
    <row r="2" spans="1:4" ht="18">
      <c r="B2" s="134" t="s">
        <v>32</v>
      </c>
    </row>
    <row r="4" spans="1:4" ht="18.5">
      <c r="B4" s="135" t="s">
        <v>136</v>
      </c>
    </row>
    <row r="5" spans="1:4" ht="20">
      <c r="B5" s="135" t="s">
        <v>137</v>
      </c>
      <c r="C5" s="68"/>
      <c r="D5" s="68"/>
    </row>
    <row r="6" spans="1:4" ht="20">
      <c r="A6" s="68"/>
      <c r="B6" s="68"/>
      <c r="C6" s="68"/>
      <c r="D6" s="68"/>
    </row>
    <row r="7" spans="1:4" ht="20">
      <c r="A7" s="68"/>
      <c r="B7" s="132"/>
      <c r="C7" s="132" t="s">
        <v>138</v>
      </c>
      <c r="D7" s="132" t="s">
        <v>139</v>
      </c>
    </row>
    <row r="8" spans="1:4" ht="20">
      <c r="A8" s="68"/>
      <c r="B8" s="133">
        <v>2016</v>
      </c>
      <c r="C8" s="69">
        <v>76.069999999999993</v>
      </c>
      <c r="D8" s="70"/>
    </row>
    <row r="9" spans="1:4" ht="20">
      <c r="A9" s="68"/>
      <c r="B9" s="133">
        <v>2017</v>
      </c>
      <c r="C9" s="69">
        <v>77.38</v>
      </c>
      <c r="D9" s="70">
        <f>C15/C9</f>
        <v>1.23300594468855</v>
      </c>
    </row>
    <row r="10" spans="1:4" ht="20">
      <c r="A10" s="68"/>
      <c r="B10" s="133">
        <v>2018</v>
      </c>
      <c r="C10" s="69">
        <v>78.86</v>
      </c>
      <c r="D10" s="70">
        <f>C15/C10</f>
        <v>1.2098655845802688</v>
      </c>
    </row>
    <row r="11" spans="1:4" ht="20">
      <c r="A11" s="68"/>
      <c r="B11" s="133">
        <v>2019</v>
      </c>
      <c r="C11" s="69">
        <v>79.95</v>
      </c>
      <c r="D11" s="70">
        <f>C15/C11</f>
        <v>1.1933708567854908</v>
      </c>
    </row>
    <row r="12" spans="1:4" ht="20">
      <c r="A12" s="68"/>
      <c r="B12" s="133">
        <v>2020</v>
      </c>
      <c r="C12" s="69">
        <v>80.239999999999995</v>
      </c>
      <c r="D12" s="70">
        <f>C15/C12</f>
        <v>1.1890578265204388</v>
      </c>
    </row>
    <row r="13" spans="1:4" ht="20">
      <c r="A13" s="68"/>
      <c r="B13" s="133">
        <v>2021</v>
      </c>
      <c r="C13" s="69">
        <v>82.81</v>
      </c>
      <c r="D13" s="70">
        <f>C15/C13</f>
        <v>1.1521555367709213</v>
      </c>
    </row>
    <row r="14" spans="1:4" ht="20">
      <c r="A14" s="68"/>
      <c r="B14" s="133">
        <v>2022</v>
      </c>
      <c r="C14" s="69">
        <v>89.99</v>
      </c>
      <c r="D14" s="70">
        <f>C15/C14</f>
        <v>1.0602289143238137</v>
      </c>
    </row>
    <row r="15" spans="1:4" ht="20">
      <c r="A15" s="68"/>
      <c r="B15" s="133">
        <v>2023</v>
      </c>
      <c r="C15" s="69">
        <v>95.41</v>
      </c>
      <c r="D15" s="70">
        <f>C15/C15</f>
        <v>1</v>
      </c>
    </row>
    <row r="16" spans="1:4" ht="20">
      <c r="A16" s="68"/>
      <c r="B16" s="133">
        <v>2024</v>
      </c>
      <c r="C16" s="69">
        <v>97.79</v>
      </c>
      <c r="D16" s="70">
        <f>C15/C16</f>
        <v>0.97566213314244798</v>
      </c>
    </row>
    <row r="17" spans="1:4" ht="20">
      <c r="A17" s="68"/>
      <c r="B17" s="133">
        <v>2025</v>
      </c>
      <c r="C17" s="69">
        <v>100</v>
      </c>
      <c r="D17" s="70">
        <f>C15/C17</f>
        <v>0.95409999999999995</v>
      </c>
    </row>
    <row r="46" spans="11:11">
      <c r="K46">
        <f>170*1.218718843</f>
        <v>207.18220331000001</v>
      </c>
    </row>
  </sheetData>
  <phoneticPr fontId="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F1E7B-35A6-423B-B6D4-0765481E8D57}">
  <sheetPr>
    <tabColor rgb="FFA80578"/>
  </sheetPr>
  <dimension ref="A1:AF128"/>
  <sheetViews>
    <sheetView zoomScale="70" zoomScaleNormal="70" workbookViewId="0">
      <selection activeCell="G24" sqref="G24"/>
    </sheetView>
  </sheetViews>
  <sheetFormatPr baseColWidth="10" defaultColWidth="11.33203125" defaultRowHeight="20"/>
  <cols>
    <col min="1" max="1" width="15.08203125" style="68" customWidth="1"/>
    <col min="2" max="2" width="31.08203125" style="68" customWidth="1"/>
    <col min="3" max="3" width="34.75" style="68" customWidth="1"/>
    <col min="4" max="4" width="12.58203125" style="68" customWidth="1"/>
    <col min="5" max="5" width="13.33203125" style="68" bestFit="1" customWidth="1"/>
    <col min="6" max="9" width="11.33203125" style="68" bestFit="1" customWidth="1"/>
    <col min="10" max="10" width="13.33203125" style="68" bestFit="1" customWidth="1"/>
    <col min="11" max="14" width="11.33203125" style="68" bestFit="1" customWidth="1"/>
    <col min="15" max="15" width="13.08203125" style="68" bestFit="1" customWidth="1"/>
    <col min="16" max="19" width="11.33203125" style="68" bestFit="1" customWidth="1"/>
    <col min="20" max="20" width="13.08203125" style="68" bestFit="1" customWidth="1"/>
    <col min="21" max="24" width="11.33203125" style="68" bestFit="1" customWidth="1"/>
    <col min="25" max="25" width="13.08203125" style="68" bestFit="1" customWidth="1"/>
    <col min="26" max="30" width="11.33203125" style="68" bestFit="1" customWidth="1"/>
    <col min="31" max="16384" width="11.33203125" style="68"/>
  </cols>
  <sheetData>
    <row r="1" spans="1:31">
      <c r="A1" s="68" t="s">
        <v>140</v>
      </c>
    </row>
    <row r="2" spans="1:3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row>
    <row r="3" spans="1:31">
      <c r="A3" s="68" t="s">
        <v>141</v>
      </c>
      <c r="B3" s="68" t="s">
        <v>142</v>
      </c>
      <c r="C3" s="68" t="s">
        <v>143</v>
      </c>
      <c r="D3" s="68" t="s">
        <v>144</v>
      </c>
      <c r="E3" s="68" t="s">
        <v>145</v>
      </c>
      <c r="F3" s="68" t="s">
        <v>146</v>
      </c>
      <c r="G3" s="68" t="s">
        <v>147</v>
      </c>
      <c r="H3" s="68" t="s">
        <v>148</v>
      </c>
      <c r="I3" s="68" t="s">
        <v>149</v>
      </c>
      <c r="J3" s="68" t="s">
        <v>150</v>
      </c>
      <c r="K3" s="68" t="s">
        <v>151</v>
      </c>
      <c r="L3" s="68" t="s">
        <v>152</v>
      </c>
      <c r="M3" s="68" t="s">
        <v>153</v>
      </c>
      <c r="N3" s="68" t="s">
        <v>154</v>
      </c>
      <c r="O3" s="68" t="s">
        <v>155</v>
      </c>
      <c r="P3" s="68" t="s">
        <v>156</v>
      </c>
      <c r="Q3" s="68" t="s">
        <v>157</v>
      </c>
      <c r="R3" s="68" t="s">
        <v>158</v>
      </c>
      <c r="S3" s="68" t="s">
        <v>159</v>
      </c>
      <c r="T3" s="68" t="s">
        <v>160</v>
      </c>
      <c r="U3" s="68" t="s">
        <v>161</v>
      </c>
      <c r="V3" s="68" t="s">
        <v>162</v>
      </c>
      <c r="W3" s="68" t="s">
        <v>163</v>
      </c>
      <c r="X3" s="68" t="s">
        <v>164</v>
      </c>
      <c r="Y3" s="68" t="s">
        <v>165</v>
      </c>
      <c r="Z3" s="68" t="s">
        <v>166</v>
      </c>
      <c r="AA3" s="68" t="s">
        <v>167</v>
      </c>
      <c r="AB3" s="68" t="s">
        <v>168</v>
      </c>
      <c r="AC3" s="68" t="s">
        <v>169</v>
      </c>
      <c r="AD3" s="68" t="s">
        <v>170</v>
      </c>
      <c r="AE3" s="68" t="s">
        <v>171</v>
      </c>
    </row>
    <row r="4" spans="1:31">
      <c r="A4" s="68" t="s">
        <v>172</v>
      </c>
      <c r="B4" s="68" t="s">
        <v>47</v>
      </c>
      <c r="C4" s="68" t="s">
        <v>173</v>
      </c>
      <c r="D4" s="68" t="s">
        <v>174</v>
      </c>
      <c r="E4" s="95">
        <v>129.43</v>
      </c>
      <c r="F4" s="95">
        <v>121.41</v>
      </c>
      <c r="G4" s="95">
        <v>121.65</v>
      </c>
      <c r="H4" s="95">
        <v>121.12</v>
      </c>
      <c r="I4" s="95">
        <v>120.82</v>
      </c>
      <c r="J4" s="95">
        <v>120.27</v>
      </c>
      <c r="K4" s="95">
        <v>121.67</v>
      </c>
      <c r="L4" s="95">
        <v>124.44</v>
      </c>
      <c r="M4" s="95">
        <v>127.61</v>
      </c>
      <c r="N4" s="95">
        <v>130.69</v>
      </c>
      <c r="O4" s="95">
        <v>133.71</v>
      </c>
      <c r="P4" s="95">
        <v>136.65</v>
      </c>
      <c r="Q4" s="95">
        <v>139.53</v>
      </c>
      <c r="R4" s="95">
        <v>142.34</v>
      </c>
      <c r="S4" s="95">
        <v>145.1</v>
      </c>
      <c r="T4" s="95">
        <v>147.79</v>
      </c>
      <c r="U4" s="95">
        <v>152.13</v>
      </c>
      <c r="V4" s="95">
        <v>156.53</v>
      </c>
      <c r="W4" s="95">
        <v>160.91</v>
      </c>
      <c r="X4" s="95">
        <v>165.24</v>
      </c>
      <c r="Y4" s="95">
        <v>169.52</v>
      </c>
      <c r="Z4" s="95">
        <v>172.28</v>
      </c>
      <c r="AA4" s="95">
        <v>174.98</v>
      </c>
      <c r="AB4" s="95">
        <v>177.64</v>
      </c>
      <c r="AC4" s="95">
        <v>180.24</v>
      </c>
      <c r="AD4" s="95">
        <v>182.8</v>
      </c>
      <c r="AE4" s="72" t="s">
        <v>175</v>
      </c>
    </row>
    <row r="5" spans="1:31">
      <c r="A5" s="68" t="s">
        <v>172</v>
      </c>
      <c r="B5" s="68" t="s">
        <v>47</v>
      </c>
      <c r="C5" s="68" t="s">
        <v>176</v>
      </c>
      <c r="D5" s="68" t="s">
        <v>174</v>
      </c>
      <c r="E5" s="95">
        <v>61.42</v>
      </c>
      <c r="F5" s="95">
        <v>54.29</v>
      </c>
      <c r="G5" s="95">
        <v>50.2</v>
      </c>
      <c r="H5" s="95">
        <v>45.58</v>
      </c>
      <c r="I5" s="95">
        <v>41.26</v>
      </c>
      <c r="J5" s="95">
        <v>36.78</v>
      </c>
      <c r="K5" s="95">
        <v>34.83</v>
      </c>
      <c r="L5" s="95">
        <v>34.08</v>
      </c>
      <c r="M5" s="95">
        <v>33.729999999999997</v>
      </c>
      <c r="N5" s="95">
        <v>33.380000000000003</v>
      </c>
      <c r="O5" s="95">
        <v>33.04</v>
      </c>
      <c r="P5" s="95">
        <v>32.69</v>
      </c>
      <c r="Q5" s="95">
        <v>32.340000000000003</v>
      </c>
      <c r="R5" s="95">
        <v>31.99</v>
      </c>
      <c r="S5" s="95">
        <v>31.65</v>
      </c>
      <c r="T5" s="95">
        <v>31.3</v>
      </c>
      <c r="U5" s="95">
        <v>31.14</v>
      </c>
      <c r="V5" s="95">
        <v>31.08</v>
      </c>
      <c r="W5" s="95">
        <v>31.05</v>
      </c>
      <c r="X5" s="95">
        <v>31.01</v>
      </c>
      <c r="Y5" s="95">
        <v>30.98</v>
      </c>
      <c r="Z5" s="95">
        <v>30.95</v>
      </c>
      <c r="AA5" s="95">
        <v>30.92</v>
      </c>
      <c r="AB5" s="95">
        <v>30.88</v>
      </c>
      <c r="AC5" s="95">
        <v>30.85</v>
      </c>
      <c r="AD5" s="95">
        <v>30.82</v>
      </c>
      <c r="AE5" s="72" t="s">
        <v>175</v>
      </c>
    </row>
    <row r="6" spans="1:31">
      <c r="A6" s="68" t="s">
        <v>172</v>
      </c>
      <c r="B6" s="68" t="s">
        <v>47</v>
      </c>
      <c r="C6" s="68" t="s">
        <v>177</v>
      </c>
      <c r="D6" s="68" t="s">
        <v>174</v>
      </c>
      <c r="E6" s="95">
        <v>10.68</v>
      </c>
      <c r="F6" s="95">
        <v>12.26</v>
      </c>
      <c r="G6" s="95">
        <v>14.65</v>
      </c>
      <c r="H6" s="95">
        <v>16.91</v>
      </c>
      <c r="I6" s="95">
        <v>19.059999999999999</v>
      </c>
      <c r="J6" s="95">
        <v>21.13</v>
      </c>
      <c r="K6" s="95">
        <v>23.14</v>
      </c>
      <c r="L6" s="95">
        <v>25.08</v>
      </c>
      <c r="M6" s="95">
        <v>26.95</v>
      </c>
      <c r="N6" s="95">
        <v>28.74</v>
      </c>
      <c r="O6" s="95">
        <v>30.48</v>
      </c>
      <c r="P6" s="95">
        <v>32.14</v>
      </c>
      <c r="Q6" s="95">
        <v>33.75</v>
      </c>
      <c r="R6" s="95">
        <v>35.31</v>
      </c>
      <c r="S6" s="95">
        <v>36.81</v>
      </c>
      <c r="T6" s="95">
        <v>38.25</v>
      </c>
      <c r="U6" s="95">
        <v>39.65</v>
      </c>
      <c r="V6" s="95">
        <v>41</v>
      </c>
      <c r="W6" s="95">
        <v>42.3</v>
      </c>
      <c r="X6" s="95">
        <v>43.56</v>
      </c>
      <c r="Y6" s="95">
        <v>44.77</v>
      </c>
      <c r="Z6" s="95">
        <v>45.94</v>
      </c>
      <c r="AA6" s="95">
        <v>47.07</v>
      </c>
      <c r="AB6" s="95">
        <v>48.15</v>
      </c>
      <c r="AC6" s="95">
        <v>49.19</v>
      </c>
      <c r="AD6" s="95">
        <v>50.19</v>
      </c>
      <c r="AE6" s="72" t="s">
        <v>175</v>
      </c>
    </row>
    <row r="7" spans="1:31">
      <c r="A7" s="68" t="s">
        <v>172</v>
      </c>
      <c r="B7" s="68" t="s">
        <v>47</v>
      </c>
      <c r="C7" s="68" t="s">
        <v>178</v>
      </c>
      <c r="D7" s="68" t="s">
        <v>174</v>
      </c>
      <c r="E7" s="95">
        <v>9.8000000000000007</v>
      </c>
      <c r="F7" s="95">
        <v>6.55</v>
      </c>
      <c r="G7" s="95">
        <v>6.38</v>
      </c>
      <c r="H7" s="95">
        <v>6.23</v>
      </c>
      <c r="I7" s="95">
        <v>6.08</v>
      </c>
      <c r="J7" s="95">
        <v>5.96</v>
      </c>
      <c r="K7" s="95">
        <v>5.84</v>
      </c>
      <c r="L7" s="95">
        <v>5.74</v>
      </c>
      <c r="M7" s="95">
        <v>5.64</v>
      </c>
      <c r="N7" s="95">
        <v>5.54</v>
      </c>
      <c r="O7" s="95">
        <v>5.45</v>
      </c>
      <c r="P7" s="95">
        <v>5.37</v>
      </c>
      <c r="Q7" s="95">
        <v>5.28</v>
      </c>
      <c r="R7" s="95">
        <v>5.2</v>
      </c>
      <c r="S7" s="95">
        <v>5.13</v>
      </c>
      <c r="T7" s="95">
        <v>5.05</v>
      </c>
      <c r="U7" s="95">
        <v>4.9800000000000004</v>
      </c>
      <c r="V7" s="95">
        <v>4.91</v>
      </c>
      <c r="W7" s="95">
        <v>4.84</v>
      </c>
      <c r="X7" s="95">
        <v>4.78</v>
      </c>
      <c r="Y7" s="95">
        <v>4.71</v>
      </c>
      <c r="Z7" s="95">
        <v>4.6500000000000004</v>
      </c>
      <c r="AA7" s="95">
        <v>4.59</v>
      </c>
      <c r="AB7" s="95">
        <v>4.53</v>
      </c>
      <c r="AC7" s="95">
        <v>4.47</v>
      </c>
      <c r="AD7" s="95">
        <v>4.42</v>
      </c>
      <c r="AE7" s="72" t="s">
        <v>175</v>
      </c>
    </row>
    <row r="8" spans="1:31">
      <c r="A8" s="68" t="s">
        <v>172</v>
      </c>
      <c r="B8" s="68" t="s">
        <v>47</v>
      </c>
      <c r="C8" s="68" t="s">
        <v>179</v>
      </c>
      <c r="D8" s="68" t="s">
        <v>174</v>
      </c>
      <c r="E8" s="95">
        <v>26.86</v>
      </c>
      <c r="F8" s="95">
        <v>28.93</v>
      </c>
      <c r="G8" s="95">
        <v>31</v>
      </c>
      <c r="H8" s="95">
        <v>33.06</v>
      </c>
      <c r="I8" s="95">
        <v>35.130000000000003</v>
      </c>
      <c r="J8" s="95">
        <v>37.200000000000003</v>
      </c>
      <c r="K8" s="95">
        <v>38.44</v>
      </c>
      <c r="L8" s="95">
        <v>39.68</v>
      </c>
      <c r="M8" s="95">
        <v>40.92</v>
      </c>
      <c r="N8" s="95">
        <v>42.15</v>
      </c>
      <c r="O8" s="95">
        <v>43.39</v>
      </c>
      <c r="P8" s="95">
        <v>44.63</v>
      </c>
      <c r="Q8" s="95">
        <v>45.87</v>
      </c>
      <c r="R8" s="95">
        <v>47.11</v>
      </c>
      <c r="S8" s="95">
        <v>48.35</v>
      </c>
      <c r="T8" s="95">
        <v>49.59</v>
      </c>
      <c r="U8" s="95">
        <v>52.07</v>
      </c>
      <c r="V8" s="95">
        <v>54.55</v>
      </c>
      <c r="W8" s="95">
        <v>57.03</v>
      </c>
      <c r="X8" s="95">
        <v>59.51</v>
      </c>
      <c r="Y8" s="95">
        <v>61.99</v>
      </c>
      <c r="Z8" s="95">
        <v>63.23</v>
      </c>
      <c r="AA8" s="95">
        <v>64.47</v>
      </c>
      <c r="AB8" s="95">
        <v>65.709999999999994</v>
      </c>
      <c r="AC8" s="95">
        <v>66.95</v>
      </c>
      <c r="AD8" s="95">
        <v>68.19</v>
      </c>
      <c r="AE8" s="72" t="s">
        <v>175</v>
      </c>
    </row>
    <row r="9" spans="1:31">
      <c r="A9" s="68" t="s">
        <v>172</v>
      </c>
      <c r="B9" s="68" t="s">
        <v>47</v>
      </c>
      <c r="C9" s="68" t="s">
        <v>180</v>
      </c>
      <c r="D9" s="68" t="s">
        <v>174</v>
      </c>
      <c r="E9" s="95">
        <v>20.66</v>
      </c>
      <c r="F9" s="95">
        <v>19.39</v>
      </c>
      <c r="G9" s="95">
        <v>19.420000000000002</v>
      </c>
      <c r="H9" s="95">
        <v>19.34</v>
      </c>
      <c r="I9" s="95">
        <v>19.29</v>
      </c>
      <c r="J9" s="95">
        <v>19.2</v>
      </c>
      <c r="K9" s="95">
        <v>19.43</v>
      </c>
      <c r="L9" s="95">
        <v>19.87</v>
      </c>
      <c r="M9" s="95">
        <v>20.37</v>
      </c>
      <c r="N9" s="95">
        <v>20.87</v>
      </c>
      <c r="O9" s="95">
        <v>21.35</v>
      </c>
      <c r="P9" s="95">
        <v>21.82</v>
      </c>
      <c r="Q9" s="95">
        <v>22.28</v>
      </c>
      <c r="R9" s="95">
        <v>22.73</v>
      </c>
      <c r="S9" s="95">
        <v>23.17</v>
      </c>
      <c r="T9" s="95">
        <v>23.6</v>
      </c>
      <c r="U9" s="95">
        <v>24.29</v>
      </c>
      <c r="V9" s="95">
        <v>24.99</v>
      </c>
      <c r="W9" s="95">
        <v>25.69</v>
      </c>
      <c r="X9" s="95">
        <v>26.38</v>
      </c>
      <c r="Y9" s="95">
        <v>27.07</v>
      </c>
      <c r="Z9" s="95">
        <v>27.51</v>
      </c>
      <c r="AA9" s="95">
        <v>27.94</v>
      </c>
      <c r="AB9" s="95">
        <v>28.36</v>
      </c>
      <c r="AC9" s="95">
        <v>28.78</v>
      </c>
      <c r="AD9" s="95">
        <v>29.19</v>
      </c>
      <c r="AE9" s="72" t="s">
        <v>175</v>
      </c>
    </row>
    <row r="10" spans="1:31">
      <c r="A10" s="68" t="s">
        <v>172</v>
      </c>
      <c r="B10" s="68" t="s">
        <v>47</v>
      </c>
      <c r="C10" s="68" t="s">
        <v>55</v>
      </c>
      <c r="D10" s="68" t="s">
        <v>174</v>
      </c>
      <c r="E10" s="95">
        <v>86.58</v>
      </c>
      <c r="F10" s="95">
        <v>76.680000000000007</v>
      </c>
      <c r="G10" s="95">
        <v>76.42</v>
      </c>
      <c r="H10" s="95">
        <v>74.55</v>
      </c>
      <c r="I10" s="95">
        <v>73.03</v>
      </c>
      <c r="J10" s="95">
        <v>71.31</v>
      </c>
      <c r="K10" s="95">
        <v>72.14</v>
      </c>
      <c r="L10" s="95">
        <v>73.72</v>
      </c>
      <c r="M10" s="95">
        <v>75.63</v>
      </c>
      <c r="N10" s="95">
        <v>77.48</v>
      </c>
      <c r="O10" s="95">
        <v>79.27</v>
      </c>
      <c r="P10" s="95">
        <v>80.989999999999995</v>
      </c>
      <c r="Q10" s="95">
        <v>82.66</v>
      </c>
      <c r="R10" s="95">
        <v>84.28</v>
      </c>
      <c r="S10" s="95">
        <v>85.85</v>
      </c>
      <c r="T10" s="95">
        <v>87.37</v>
      </c>
      <c r="U10" s="95">
        <v>89.56</v>
      </c>
      <c r="V10" s="95">
        <v>91.76</v>
      </c>
      <c r="W10" s="95">
        <v>93.95</v>
      </c>
      <c r="X10" s="95">
        <v>96.1</v>
      </c>
      <c r="Y10" s="95">
        <v>98.21</v>
      </c>
      <c r="Z10" s="95">
        <v>99.78</v>
      </c>
      <c r="AA10" s="95">
        <v>101.3</v>
      </c>
      <c r="AB10" s="95">
        <v>102.79</v>
      </c>
      <c r="AC10" s="95">
        <v>104.23</v>
      </c>
      <c r="AD10" s="95">
        <v>105.64</v>
      </c>
      <c r="AE10" s="72" t="s">
        <v>175</v>
      </c>
    </row>
    <row r="11" spans="1:31">
      <c r="A11" s="68" t="s">
        <v>172</v>
      </c>
      <c r="B11" s="68" t="s">
        <v>47</v>
      </c>
      <c r="C11" s="68" t="s">
        <v>181</v>
      </c>
      <c r="D11" s="68" t="s">
        <v>174</v>
      </c>
      <c r="E11" s="95">
        <v>56.11</v>
      </c>
      <c r="F11" s="95">
        <v>47.06</v>
      </c>
      <c r="G11" s="95">
        <v>43.74</v>
      </c>
      <c r="H11" s="95">
        <v>38.94</v>
      </c>
      <c r="I11" s="95">
        <v>34.6</v>
      </c>
      <c r="J11" s="95">
        <v>30.1</v>
      </c>
      <c r="K11" s="95">
        <v>28.54</v>
      </c>
      <c r="L11" s="95">
        <v>27.79</v>
      </c>
      <c r="M11" s="95">
        <v>27.44</v>
      </c>
      <c r="N11" s="95">
        <v>27.09</v>
      </c>
      <c r="O11" s="95">
        <v>26.74</v>
      </c>
      <c r="P11" s="95">
        <v>26.4</v>
      </c>
      <c r="Q11" s="95">
        <v>26.05</v>
      </c>
      <c r="R11" s="95">
        <v>25.7</v>
      </c>
      <c r="S11" s="95">
        <v>25.35</v>
      </c>
      <c r="T11" s="95">
        <v>25</v>
      </c>
      <c r="U11" s="95">
        <v>24.87</v>
      </c>
      <c r="V11" s="95">
        <v>24.81</v>
      </c>
      <c r="W11" s="95">
        <v>24.78</v>
      </c>
      <c r="X11" s="95">
        <v>24.74</v>
      </c>
      <c r="Y11" s="95">
        <v>24.71</v>
      </c>
      <c r="Z11" s="95">
        <v>24.68</v>
      </c>
      <c r="AA11" s="95">
        <v>24.64</v>
      </c>
      <c r="AB11" s="95">
        <v>24.61</v>
      </c>
      <c r="AC11" s="95">
        <v>24.58</v>
      </c>
      <c r="AD11" s="95">
        <v>24.55</v>
      </c>
      <c r="AE11" s="72" t="s">
        <v>175</v>
      </c>
    </row>
    <row r="12" spans="1:31">
      <c r="A12" s="68" t="s">
        <v>172</v>
      </c>
      <c r="B12" s="68" t="s">
        <v>47</v>
      </c>
      <c r="C12" s="68" t="s">
        <v>182</v>
      </c>
      <c r="D12" s="68" t="s">
        <v>174</v>
      </c>
      <c r="E12" s="95">
        <v>10.68</v>
      </c>
      <c r="F12" s="95">
        <v>12.26</v>
      </c>
      <c r="G12" s="95">
        <v>14.65</v>
      </c>
      <c r="H12" s="95">
        <v>16.91</v>
      </c>
      <c r="I12" s="95">
        <v>19.059999999999999</v>
      </c>
      <c r="J12" s="95">
        <v>21.13</v>
      </c>
      <c r="K12" s="95">
        <v>23.14</v>
      </c>
      <c r="L12" s="95">
        <v>25.08</v>
      </c>
      <c r="M12" s="95">
        <v>26.95</v>
      </c>
      <c r="N12" s="95">
        <v>28.74</v>
      </c>
      <c r="O12" s="95">
        <v>30.48</v>
      </c>
      <c r="P12" s="95">
        <v>32.14</v>
      </c>
      <c r="Q12" s="95">
        <v>33.75</v>
      </c>
      <c r="R12" s="95">
        <v>35.31</v>
      </c>
      <c r="S12" s="95">
        <v>36.81</v>
      </c>
      <c r="T12" s="95">
        <v>38.25</v>
      </c>
      <c r="U12" s="95">
        <v>39.65</v>
      </c>
      <c r="V12" s="95">
        <v>41</v>
      </c>
      <c r="W12" s="95">
        <v>42.3</v>
      </c>
      <c r="X12" s="95">
        <v>43.56</v>
      </c>
      <c r="Y12" s="95">
        <v>44.77</v>
      </c>
      <c r="Z12" s="95">
        <v>45.94</v>
      </c>
      <c r="AA12" s="95">
        <v>47.07</v>
      </c>
      <c r="AB12" s="95">
        <v>48.15</v>
      </c>
      <c r="AC12" s="95">
        <v>49.19</v>
      </c>
      <c r="AD12" s="95">
        <v>50.19</v>
      </c>
      <c r="AE12" s="72" t="s">
        <v>175</v>
      </c>
    </row>
    <row r="13" spans="1:31">
      <c r="A13" s="68" t="s">
        <v>172</v>
      </c>
      <c r="B13" s="68" t="s">
        <v>47</v>
      </c>
      <c r="C13" s="68" t="s">
        <v>183</v>
      </c>
      <c r="D13" s="68" t="s">
        <v>174</v>
      </c>
      <c r="E13" s="95">
        <v>9.07</v>
      </c>
      <c r="F13" s="95">
        <v>5.82</v>
      </c>
      <c r="G13" s="95">
        <v>5.66</v>
      </c>
      <c r="H13" s="95">
        <v>5.5</v>
      </c>
      <c r="I13" s="95">
        <v>5.36</v>
      </c>
      <c r="J13" s="95">
        <v>5.23</v>
      </c>
      <c r="K13" s="95">
        <v>5.12</v>
      </c>
      <c r="L13" s="95">
        <v>5.01</v>
      </c>
      <c r="M13" s="95">
        <v>4.91</v>
      </c>
      <c r="N13" s="95">
        <v>4.82</v>
      </c>
      <c r="O13" s="95">
        <v>4.7300000000000004</v>
      </c>
      <c r="P13" s="95">
        <v>4.6399999999999997</v>
      </c>
      <c r="Q13" s="95">
        <v>4.5599999999999996</v>
      </c>
      <c r="R13" s="95">
        <v>4.4800000000000004</v>
      </c>
      <c r="S13" s="95">
        <v>4.4000000000000004</v>
      </c>
      <c r="T13" s="95">
        <v>4.32</v>
      </c>
      <c r="U13" s="95">
        <v>4.25</v>
      </c>
      <c r="V13" s="95">
        <v>4.18</v>
      </c>
      <c r="W13" s="95">
        <v>4.12</v>
      </c>
      <c r="X13" s="95">
        <v>4.05</v>
      </c>
      <c r="Y13" s="95">
        <v>3.99</v>
      </c>
      <c r="Z13" s="95">
        <v>3.92</v>
      </c>
      <c r="AA13" s="95">
        <v>3.86</v>
      </c>
      <c r="AB13" s="95">
        <v>3.8</v>
      </c>
      <c r="AC13" s="95">
        <v>3.75</v>
      </c>
      <c r="AD13" s="95">
        <v>3.69</v>
      </c>
      <c r="AE13" s="72" t="s">
        <v>175</v>
      </c>
    </row>
    <row r="14" spans="1:31">
      <c r="A14" s="68" t="s">
        <v>172</v>
      </c>
      <c r="B14" s="68" t="s">
        <v>47</v>
      </c>
      <c r="C14" s="68" t="s">
        <v>184</v>
      </c>
      <c r="D14" s="68" t="s">
        <v>174</v>
      </c>
      <c r="E14" s="95">
        <v>10.72</v>
      </c>
      <c r="F14" s="95">
        <v>11.55</v>
      </c>
      <c r="G14" s="95">
        <v>12.37</v>
      </c>
      <c r="H14" s="95">
        <v>13.2</v>
      </c>
      <c r="I14" s="95">
        <v>14.02</v>
      </c>
      <c r="J14" s="95">
        <v>14.84</v>
      </c>
      <c r="K14" s="95">
        <v>15.34</v>
      </c>
      <c r="L14" s="95">
        <v>15.83</v>
      </c>
      <c r="M14" s="95">
        <v>16.329999999999998</v>
      </c>
      <c r="N14" s="95">
        <v>16.82</v>
      </c>
      <c r="O14" s="95">
        <v>17.32</v>
      </c>
      <c r="P14" s="95">
        <v>17.809999999999999</v>
      </c>
      <c r="Q14" s="95">
        <v>18.309999999999999</v>
      </c>
      <c r="R14" s="95">
        <v>18.8</v>
      </c>
      <c r="S14" s="95">
        <v>19.3</v>
      </c>
      <c r="T14" s="95">
        <v>19.79</v>
      </c>
      <c r="U14" s="95">
        <v>20.78</v>
      </c>
      <c r="V14" s="95">
        <v>21.77</v>
      </c>
      <c r="W14" s="95">
        <v>22.76</v>
      </c>
      <c r="X14" s="95">
        <v>23.75</v>
      </c>
      <c r="Y14" s="95">
        <v>24.74</v>
      </c>
      <c r="Z14" s="95">
        <v>25.24</v>
      </c>
      <c r="AA14" s="95">
        <v>25.73</v>
      </c>
      <c r="AB14" s="95">
        <v>26.23</v>
      </c>
      <c r="AC14" s="95">
        <v>26.72</v>
      </c>
      <c r="AD14" s="95">
        <v>27.22</v>
      </c>
      <c r="AE14" s="72" t="s">
        <v>175</v>
      </c>
    </row>
    <row r="15" spans="1:31">
      <c r="A15" s="68" t="s">
        <v>172</v>
      </c>
      <c r="B15" s="68" t="s">
        <v>47</v>
      </c>
      <c r="C15" s="68" t="s">
        <v>60</v>
      </c>
      <c r="D15" s="68" t="s">
        <v>174</v>
      </c>
      <c r="E15" s="95">
        <v>55.73</v>
      </c>
      <c r="F15" s="95">
        <v>46.25</v>
      </c>
      <c r="G15" s="95">
        <v>42.28</v>
      </c>
      <c r="H15" s="95">
        <v>38.57</v>
      </c>
      <c r="I15" s="95">
        <v>34.58</v>
      </c>
      <c r="J15" s="95">
        <v>30.6</v>
      </c>
      <c r="K15" s="95">
        <v>29.52</v>
      </c>
      <c r="L15" s="95">
        <v>29.19</v>
      </c>
      <c r="M15" s="95">
        <v>28.86</v>
      </c>
      <c r="N15" s="95">
        <v>28.54</v>
      </c>
      <c r="O15" s="95">
        <v>28.22</v>
      </c>
      <c r="P15" s="95">
        <v>27.91</v>
      </c>
      <c r="Q15" s="95">
        <v>27.6</v>
      </c>
      <c r="R15" s="95">
        <v>27.3</v>
      </c>
      <c r="S15" s="95">
        <v>26.99</v>
      </c>
      <c r="T15" s="95">
        <v>26.69</v>
      </c>
      <c r="U15" s="95">
        <v>26.7</v>
      </c>
      <c r="V15" s="95">
        <v>26.77</v>
      </c>
      <c r="W15" s="95">
        <v>26.84</v>
      </c>
      <c r="X15" s="95">
        <v>26.92</v>
      </c>
      <c r="Y15" s="95">
        <v>26.99</v>
      </c>
      <c r="Z15" s="95">
        <v>26.99</v>
      </c>
      <c r="AA15" s="95">
        <v>26.98</v>
      </c>
      <c r="AB15" s="95">
        <v>26.98</v>
      </c>
      <c r="AC15" s="95">
        <v>26.97</v>
      </c>
      <c r="AD15" s="95">
        <v>26.97</v>
      </c>
      <c r="AE15" s="72" t="s">
        <v>175</v>
      </c>
    </row>
    <row r="16" spans="1:31">
      <c r="A16" s="68" t="s">
        <v>172</v>
      </c>
      <c r="B16" s="68" t="s">
        <v>47</v>
      </c>
      <c r="C16" s="68" t="s">
        <v>185</v>
      </c>
      <c r="D16" s="68" t="s">
        <v>174</v>
      </c>
      <c r="E16" s="95">
        <v>44.95</v>
      </c>
      <c r="F16" s="95">
        <v>38.590000000000003</v>
      </c>
      <c r="G16" s="95">
        <v>34.65</v>
      </c>
      <c r="H16" s="95">
        <v>30.95</v>
      </c>
      <c r="I16" s="95">
        <v>26.96</v>
      </c>
      <c r="J16" s="95">
        <v>22.97</v>
      </c>
      <c r="K16" s="95">
        <v>21.92</v>
      </c>
      <c r="L16" s="95">
        <v>21.61</v>
      </c>
      <c r="M16" s="95">
        <v>21.3</v>
      </c>
      <c r="N16" s="95">
        <v>20.99</v>
      </c>
      <c r="O16" s="95">
        <v>20.68</v>
      </c>
      <c r="P16" s="95">
        <v>20.37</v>
      </c>
      <c r="Q16" s="95">
        <v>20.059999999999999</v>
      </c>
      <c r="R16" s="95">
        <v>19.75</v>
      </c>
      <c r="S16" s="95">
        <v>19.440000000000001</v>
      </c>
      <c r="T16" s="95">
        <v>19.13</v>
      </c>
      <c r="U16" s="95">
        <v>19.04</v>
      </c>
      <c r="V16" s="95">
        <v>19.010000000000002</v>
      </c>
      <c r="W16" s="95">
        <v>18.98</v>
      </c>
      <c r="X16" s="95">
        <v>18.96</v>
      </c>
      <c r="Y16" s="95">
        <v>18.93</v>
      </c>
      <c r="Z16" s="95">
        <v>18.899999999999999</v>
      </c>
      <c r="AA16" s="95">
        <v>18.87</v>
      </c>
      <c r="AB16" s="95">
        <v>18.84</v>
      </c>
      <c r="AC16" s="95">
        <v>18.809999999999999</v>
      </c>
      <c r="AD16" s="95">
        <v>18.78</v>
      </c>
      <c r="AE16" s="72" t="s">
        <v>175</v>
      </c>
    </row>
    <row r="17" spans="1:31">
      <c r="A17" s="68" t="s">
        <v>172</v>
      </c>
      <c r="B17" s="68" t="s">
        <v>47</v>
      </c>
      <c r="C17" s="68" t="s">
        <v>186</v>
      </c>
      <c r="D17" s="68" t="s">
        <v>174</v>
      </c>
      <c r="E17" s="95">
        <v>8.9499999999999993</v>
      </c>
      <c r="F17" s="95">
        <v>5.7</v>
      </c>
      <c r="G17" s="95">
        <v>5.54</v>
      </c>
      <c r="H17" s="95">
        <v>5.38</v>
      </c>
      <c r="I17" s="95">
        <v>5.24</v>
      </c>
      <c r="J17" s="95">
        <v>5.1100000000000003</v>
      </c>
      <c r="K17" s="95">
        <v>4.99</v>
      </c>
      <c r="L17" s="95">
        <v>4.8899999999999997</v>
      </c>
      <c r="M17" s="95">
        <v>4.79</v>
      </c>
      <c r="N17" s="95">
        <v>4.7</v>
      </c>
      <c r="O17" s="95">
        <v>4.5999999999999996</v>
      </c>
      <c r="P17" s="95">
        <v>4.5199999999999996</v>
      </c>
      <c r="Q17" s="95">
        <v>4.4400000000000004</v>
      </c>
      <c r="R17" s="95">
        <v>4.3600000000000003</v>
      </c>
      <c r="S17" s="95">
        <v>4.28</v>
      </c>
      <c r="T17" s="95">
        <v>4.2</v>
      </c>
      <c r="U17" s="95">
        <v>4.13</v>
      </c>
      <c r="V17" s="95">
        <v>4.0599999999999996</v>
      </c>
      <c r="W17" s="95">
        <v>3.99</v>
      </c>
      <c r="X17" s="95">
        <v>3.93</v>
      </c>
      <c r="Y17" s="95">
        <v>3.87</v>
      </c>
      <c r="Z17" s="95">
        <v>3.8</v>
      </c>
      <c r="AA17" s="95">
        <v>3.74</v>
      </c>
      <c r="AB17" s="95">
        <v>3.68</v>
      </c>
      <c r="AC17" s="95">
        <v>3.63</v>
      </c>
      <c r="AD17" s="95">
        <v>3.57</v>
      </c>
      <c r="AE17" s="72" t="s">
        <v>175</v>
      </c>
    </row>
    <row r="18" spans="1:31">
      <c r="A18" s="68" t="s">
        <v>172</v>
      </c>
      <c r="B18" s="68" t="s">
        <v>47</v>
      </c>
      <c r="C18" s="68" t="s">
        <v>187</v>
      </c>
      <c r="D18" s="68" t="s">
        <v>174</v>
      </c>
      <c r="E18" s="95">
        <v>1.82</v>
      </c>
      <c r="F18" s="95">
        <v>1.96</v>
      </c>
      <c r="G18" s="95">
        <v>2.1</v>
      </c>
      <c r="H18" s="95">
        <v>2.2400000000000002</v>
      </c>
      <c r="I18" s="95">
        <v>2.38</v>
      </c>
      <c r="J18" s="95">
        <v>2.52</v>
      </c>
      <c r="K18" s="95">
        <v>2.6</v>
      </c>
      <c r="L18" s="95">
        <v>2.69</v>
      </c>
      <c r="M18" s="95">
        <v>2.77</v>
      </c>
      <c r="N18" s="95">
        <v>2.86</v>
      </c>
      <c r="O18" s="95">
        <v>2.94</v>
      </c>
      <c r="P18" s="95">
        <v>3.02</v>
      </c>
      <c r="Q18" s="95">
        <v>3.11</v>
      </c>
      <c r="R18" s="95">
        <v>3.19</v>
      </c>
      <c r="S18" s="95">
        <v>3.28</v>
      </c>
      <c r="T18" s="95">
        <v>3.36</v>
      </c>
      <c r="U18" s="95">
        <v>3.53</v>
      </c>
      <c r="V18" s="95">
        <v>3.7</v>
      </c>
      <c r="W18" s="95">
        <v>3.86</v>
      </c>
      <c r="X18" s="95">
        <v>4.03</v>
      </c>
      <c r="Y18" s="95">
        <v>4.2</v>
      </c>
      <c r="Z18" s="95">
        <v>4.28</v>
      </c>
      <c r="AA18" s="95">
        <v>4.37</v>
      </c>
      <c r="AB18" s="95">
        <v>4.45</v>
      </c>
      <c r="AC18" s="95">
        <v>4.54</v>
      </c>
      <c r="AD18" s="95">
        <v>4.62</v>
      </c>
      <c r="AE18" s="72" t="s">
        <v>175</v>
      </c>
    </row>
    <row r="19" spans="1:31">
      <c r="A19" s="80" t="s">
        <v>172</v>
      </c>
      <c r="B19" s="68" t="s">
        <v>69</v>
      </c>
      <c r="C19" s="68" t="s">
        <v>188</v>
      </c>
      <c r="D19" s="68" t="s">
        <v>189</v>
      </c>
      <c r="E19" s="95">
        <v>100</v>
      </c>
      <c r="F19" s="95"/>
      <c r="G19" s="95"/>
      <c r="H19" s="95"/>
      <c r="I19" s="95"/>
      <c r="J19" s="95">
        <v>96.3</v>
      </c>
      <c r="K19" s="95"/>
      <c r="L19" s="95"/>
      <c r="M19" s="95"/>
      <c r="N19" s="95"/>
      <c r="O19" s="95">
        <v>120</v>
      </c>
      <c r="P19" s="95"/>
      <c r="Q19" s="95"/>
      <c r="R19" s="95"/>
      <c r="S19" s="95"/>
      <c r="T19" s="95">
        <v>160</v>
      </c>
      <c r="U19" s="95"/>
      <c r="V19" s="95"/>
      <c r="W19" s="95"/>
      <c r="X19" s="95"/>
      <c r="Y19" s="95"/>
      <c r="Z19" s="95"/>
      <c r="AA19" s="95"/>
      <c r="AB19" s="95"/>
      <c r="AC19" s="95"/>
      <c r="AD19" s="95"/>
      <c r="AE19" s="72" t="s">
        <v>190</v>
      </c>
    </row>
    <row r="20" spans="1:31">
      <c r="A20" s="68" t="s">
        <v>172</v>
      </c>
      <c r="B20" s="68" t="s">
        <v>191</v>
      </c>
      <c r="C20" s="68" t="s">
        <v>188</v>
      </c>
      <c r="D20" s="68" t="s">
        <v>192</v>
      </c>
      <c r="E20" s="95">
        <v>23.75</v>
      </c>
      <c r="F20" s="95"/>
      <c r="G20" s="95"/>
      <c r="H20" s="95"/>
      <c r="I20" s="95"/>
      <c r="J20" s="95">
        <v>27.87</v>
      </c>
      <c r="K20" s="95"/>
      <c r="L20" s="95"/>
      <c r="M20" s="95"/>
      <c r="N20" s="95"/>
      <c r="O20" s="95">
        <v>33.340000000000003</v>
      </c>
      <c r="P20" s="95"/>
      <c r="Q20" s="95"/>
      <c r="R20" s="95"/>
      <c r="S20" s="95"/>
      <c r="T20" s="95">
        <v>41.94</v>
      </c>
      <c r="U20" s="95"/>
      <c r="V20" s="95"/>
      <c r="W20" s="95"/>
      <c r="X20" s="95"/>
      <c r="Y20" s="95">
        <v>50.75</v>
      </c>
      <c r="Z20" s="95"/>
      <c r="AA20" s="95"/>
      <c r="AB20" s="95"/>
      <c r="AC20" s="95"/>
      <c r="AD20" s="95"/>
      <c r="AE20" s="72" t="s">
        <v>193</v>
      </c>
    </row>
    <row r="21" spans="1:31">
      <c r="A21" s="68" t="s">
        <v>172</v>
      </c>
      <c r="B21" s="68" t="s">
        <v>47</v>
      </c>
      <c r="C21" s="68" t="s">
        <v>76</v>
      </c>
      <c r="D21" s="68" t="s">
        <v>174</v>
      </c>
      <c r="E21" s="95">
        <v>194.33095814262043</v>
      </c>
      <c r="F21" s="95">
        <v>177.58331760942303</v>
      </c>
      <c r="G21" s="95">
        <v>175.79516747840637</v>
      </c>
      <c r="H21" s="95">
        <v>172.61189438084648</v>
      </c>
      <c r="I21" s="95">
        <v>169.8504727055298</v>
      </c>
      <c r="J21" s="95">
        <v>170.6510486400222</v>
      </c>
      <c r="K21" s="95">
        <v>171.98815294166565</v>
      </c>
      <c r="L21" s="95">
        <v>175.80881848673351</v>
      </c>
      <c r="M21" s="95">
        <v>180.35139861326303</v>
      </c>
      <c r="N21" s="95">
        <v>184.74978467581056</v>
      </c>
      <c r="O21" s="95">
        <v>189.01224064714245</v>
      </c>
      <c r="P21" s="95">
        <v>193.14832145721894</v>
      </c>
      <c r="Q21" s="95">
        <v>197.16797103878491</v>
      </c>
      <c r="R21" s="95">
        <v>201.07087417096113</v>
      </c>
      <c r="S21" s="95">
        <v>204.86182053058587</v>
      </c>
      <c r="T21" s="95">
        <v>208.54588645791381</v>
      </c>
      <c r="U21" s="95">
        <v>214.01892601722506</v>
      </c>
      <c r="V21" s="95">
        <v>219.59105457899727</v>
      </c>
      <c r="W21" s="95">
        <v>225.13364216036388</v>
      </c>
      <c r="X21" s="95">
        <v>230.58351099509284</v>
      </c>
      <c r="Y21" s="95">
        <v>235.94236129911025</v>
      </c>
      <c r="Z21" s="95">
        <v>239.73594491994896</v>
      </c>
      <c r="AA21" s="95">
        <v>243.4392034113765</v>
      </c>
      <c r="AB21" s="95">
        <v>247.05228208371807</v>
      </c>
      <c r="AC21" s="95">
        <v>250.57540738438391</v>
      </c>
      <c r="AD21" s="95">
        <v>254.00872389460062</v>
      </c>
      <c r="AE21" s="72" t="s">
        <v>175</v>
      </c>
    </row>
    <row r="22" spans="1:31">
      <c r="A22" s="68" t="s">
        <v>172</v>
      </c>
      <c r="B22" s="68" t="s">
        <v>47</v>
      </c>
      <c r="C22" s="68" t="s">
        <v>194</v>
      </c>
      <c r="D22" s="68" t="s">
        <v>174</v>
      </c>
      <c r="E22" s="95">
        <v>138.882044923873</v>
      </c>
      <c r="F22" s="95">
        <v>122.92983732110781</v>
      </c>
      <c r="G22" s="95">
        <v>119.54863005630961</v>
      </c>
      <c r="H22" s="95">
        <v>114.99505055071877</v>
      </c>
      <c r="I22" s="95">
        <v>110.79596803860963</v>
      </c>
      <c r="J22" s="95">
        <v>106.20875265628311</v>
      </c>
      <c r="K22" s="95">
        <v>106.09252005320911</v>
      </c>
      <c r="L22" s="95">
        <v>108.06331370511359</v>
      </c>
      <c r="M22" s="95">
        <v>110.64075826580944</v>
      </c>
      <c r="N22" s="95">
        <v>113.09703134416743</v>
      </c>
      <c r="O22" s="95">
        <v>115.43907745511731</v>
      </c>
      <c r="P22" s="95">
        <v>117.67492595156688</v>
      </c>
      <c r="Q22" s="95">
        <v>119.81293307952018</v>
      </c>
      <c r="R22" s="95">
        <v>121.85283394748214</v>
      </c>
      <c r="S22" s="95">
        <v>123.79865349397227</v>
      </c>
      <c r="T22" s="95">
        <v>125.65465755113733</v>
      </c>
      <c r="U22" s="95">
        <v>127.77415113156439</v>
      </c>
      <c r="V22" s="95">
        <v>129.97691278128642</v>
      </c>
      <c r="W22" s="95">
        <v>132.15485007772639</v>
      </c>
      <c r="X22" s="95">
        <v>134.25487246102551</v>
      </c>
      <c r="Y22" s="95">
        <v>136.27840868406284</v>
      </c>
      <c r="Z22" s="95">
        <v>138.22644441644701</v>
      </c>
      <c r="AA22" s="95">
        <v>140.0985766787378</v>
      </c>
      <c r="AB22" s="95">
        <v>141.89492758045216</v>
      </c>
      <c r="AC22" s="95">
        <v>143.61568741353142</v>
      </c>
      <c r="AD22" s="95">
        <v>145.26097767480468</v>
      </c>
      <c r="AE22" s="72" t="s">
        <v>175</v>
      </c>
    </row>
    <row r="23" spans="1:31">
      <c r="A23" s="68" t="s">
        <v>172</v>
      </c>
      <c r="B23" s="68" t="s">
        <v>47</v>
      </c>
      <c r="C23" s="68" t="s">
        <v>195</v>
      </c>
      <c r="D23" s="68" t="s">
        <v>174</v>
      </c>
      <c r="E23" s="95">
        <v>24.421281246396266</v>
      </c>
      <c r="F23" s="95">
        <v>26.299841342272895</v>
      </c>
      <c r="G23" s="95">
        <v>28.178401438149532</v>
      </c>
      <c r="H23" s="95">
        <v>30.056961534026168</v>
      </c>
      <c r="I23" s="95">
        <v>31.935521629902798</v>
      </c>
      <c r="J23" s="95">
        <v>37.195489898357394</v>
      </c>
      <c r="K23" s="95">
        <v>38.435339561635971</v>
      </c>
      <c r="L23" s="95">
        <v>39.675189224914547</v>
      </c>
      <c r="M23" s="95">
        <v>40.915038888193138</v>
      </c>
      <c r="N23" s="95">
        <v>42.154888551471707</v>
      </c>
      <c r="O23" s="95">
        <v>43.394738214750284</v>
      </c>
      <c r="P23" s="95">
        <v>44.634587878028867</v>
      </c>
      <c r="Q23" s="95">
        <v>45.874437541307458</v>
      </c>
      <c r="R23" s="95">
        <v>47.114287204586027</v>
      </c>
      <c r="S23" s="95">
        <v>48.354136867864611</v>
      </c>
      <c r="T23" s="95">
        <v>49.593986531143187</v>
      </c>
      <c r="U23" s="95">
        <v>52.073685857700347</v>
      </c>
      <c r="V23" s="95">
        <v>54.553385184257507</v>
      </c>
      <c r="W23" s="95">
        <v>57.033084510814682</v>
      </c>
      <c r="X23" s="95">
        <v>59.512783837371835</v>
      </c>
      <c r="Y23" s="95">
        <v>61.992483163928981</v>
      </c>
      <c r="Z23" s="95">
        <v>63.232332827207571</v>
      </c>
      <c r="AA23" s="95">
        <v>64.472182490486134</v>
      </c>
      <c r="AB23" s="95">
        <v>65.71203215376471</v>
      </c>
      <c r="AC23" s="95">
        <v>66.951881817043287</v>
      </c>
      <c r="AD23" s="95">
        <v>68.191731480321877</v>
      </c>
      <c r="AE23" s="72" t="s">
        <v>175</v>
      </c>
    </row>
    <row r="24" spans="1:31">
      <c r="A24" s="68" t="s">
        <v>172</v>
      </c>
      <c r="B24" s="68" t="s">
        <v>47</v>
      </c>
      <c r="C24" s="68" t="s">
        <v>196</v>
      </c>
      <c r="D24" s="68" t="s">
        <v>174</v>
      </c>
      <c r="E24" s="95">
        <v>31.027631972351159</v>
      </c>
      <c r="F24" s="95">
        <v>28.353638946042334</v>
      </c>
      <c r="G24" s="95">
        <v>28.068135983947236</v>
      </c>
      <c r="H24" s="95">
        <v>27.559882296101538</v>
      </c>
      <c r="I24" s="95">
        <v>27.118983037017358</v>
      </c>
      <c r="J24" s="95">
        <v>27.246806085381692</v>
      </c>
      <c r="K24" s="95">
        <v>27.460293326820565</v>
      </c>
      <c r="L24" s="95">
        <v>28.070315556705346</v>
      </c>
      <c r="M24" s="95">
        <v>28.795601459260489</v>
      </c>
      <c r="N24" s="95">
        <v>29.497864780171437</v>
      </c>
      <c r="O24" s="95">
        <v>30.178424977274844</v>
      </c>
      <c r="P24" s="95">
        <v>30.838807627623193</v>
      </c>
      <c r="Q24" s="95">
        <v>31.480600417957252</v>
      </c>
      <c r="R24" s="95">
        <v>32.103753018892952</v>
      </c>
      <c r="S24" s="95">
        <v>32.70903016874901</v>
      </c>
      <c r="T24" s="95">
        <v>33.297242375633296</v>
      </c>
      <c r="U24" s="95">
        <v>34.171089027960299</v>
      </c>
      <c r="V24" s="95">
        <v>35.060756613453343</v>
      </c>
      <c r="W24" s="95">
        <v>35.945707571822808</v>
      </c>
      <c r="X24" s="95">
        <v>36.815854696695496</v>
      </c>
      <c r="Y24" s="95">
        <v>37.671469451118448</v>
      </c>
      <c r="Z24" s="95">
        <v>38.277167676294368</v>
      </c>
      <c r="AA24" s="95">
        <v>38.868444242152556</v>
      </c>
      <c r="AB24" s="95">
        <v>39.445322349501204</v>
      </c>
      <c r="AC24" s="95">
        <v>40.007838153809196</v>
      </c>
      <c r="AD24" s="95">
        <v>40.556014739474051</v>
      </c>
      <c r="AE24" s="72" t="s">
        <v>175</v>
      </c>
    </row>
    <row r="25" spans="1:31">
      <c r="A25" s="68" t="s">
        <v>172</v>
      </c>
      <c r="B25" s="68" t="s">
        <v>47</v>
      </c>
      <c r="C25" s="68" t="s">
        <v>55</v>
      </c>
      <c r="D25" s="68" t="s">
        <v>174</v>
      </c>
      <c r="E25" s="95">
        <v>86.583467422256689</v>
      </c>
      <c r="F25" s="95">
        <v>76.678143487766889</v>
      </c>
      <c r="G25" s="95">
        <v>76.421855666045445</v>
      </c>
      <c r="H25" s="95">
        <v>74.547291904749443</v>
      </c>
      <c r="I25" s="95">
        <v>73.033371411744824</v>
      </c>
      <c r="J25" s="95">
        <v>71.30529472570592</v>
      </c>
      <c r="K25" s="95">
        <v>72.135518918974327</v>
      </c>
      <c r="L25" s="95">
        <v>73.71606412852968</v>
      </c>
      <c r="M25" s="95">
        <v>75.631335044400004</v>
      </c>
      <c r="N25" s="95">
        <v>77.479748382999816</v>
      </c>
      <c r="O25" s="95">
        <v>79.265135849896765</v>
      </c>
      <c r="P25" s="95">
        <v>80.991927720862947</v>
      </c>
      <c r="Q25" s="95">
        <v>82.664734638205658</v>
      </c>
      <c r="R25" s="95">
        <v>84.283410445393201</v>
      </c>
      <c r="S25" s="95">
        <v>85.850175942508884</v>
      </c>
      <c r="T25" s="95">
        <v>87.367384845104283</v>
      </c>
      <c r="U25" s="95">
        <v>89.556939596020285</v>
      </c>
      <c r="V25" s="95">
        <v>91.761834664474833</v>
      </c>
      <c r="W25" s="95">
        <v>93.953032647726445</v>
      </c>
      <c r="X25" s="95">
        <v>96.101240298390408</v>
      </c>
      <c r="Y25" s="95">
        <v>98.207245945157382</v>
      </c>
      <c r="Z25" s="95">
        <v>99.776764428630017</v>
      </c>
      <c r="AA25" s="95">
        <v>101.30440241333382</v>
      </c>
      <c r="AB25" s="95">
        <v>102.790227274416</v>
      </c>
      <c r="AC25" s="95">
        <v>104.23434400735843</v>
      </c>
      <c r="AD25" s="95">
        <v>105.63681964925163</v>
      </c>
      <c r="AE25" s="72" t="s">
        <v>197</v>
      </c>
    </row>
    <row r="26" spans="1:31">
      <c r="A26" s="68" t="s">
        <v>172</v>
      </c>
      <c r="B26" s="68" t="s">
        <v>47</v>
      </c>
      <c r="C26" s="68" t="s">
        <v>56</v>
      </c>
      <c r="D26" s="68" t="s">
        <v>174</v>
      </c>
      <c r="E26" s="95">
        <v>56.108521006808786</v>
      </c>
      <c r="F26" s="95">
        <v>47.055677355849667</v>
      </c>
      <c r="G26" s="95">
        <v>43.742224557692005</v>
      </c>
      <c r="H26" s="95">
        <v>38.937056708666944</v>
      </c>
      <c r="I26" s="95">
        <v>34.59990636964217</v>
      </c>
      <c r="J26" s="95">
        <v>30.097710023963828</v>
      </c>
      <c r="K26" s="95">
        <v>28.544455638218288</v>
      </c>
      <c r="L26" s="95">
        <v>27.793634438849033</v>
      </c>
      <c r="M26" s="95">
        <v>27.444029832667912</v>
      </c>
      <c r="N26" s="95">
        <v>27.094425226486788</v>
      </c>
      <c r="O26" s="95">
        <v>26.744820620305664</v>
      </c>
      <c r="P26" s="95">
        <v>26.395216014124539</v>
      </c>
      <c r="Q26" s="95">
        <v>26.045611407943415</v>
      </c>
      <c r="R26" s="95">
        <v>25.696006801762291</v>
      </c>
      <c r="S26" s="95">
        <v>25.346402195581167</v>
      </c>
      <c r="T26" s="95">
        <v>24.99679758940005</v>
      </c>
      <c r="U26" s="95">
        <v>24.872129976067917</v>
      </c>
      <c r="V26" s="95">
        <v>24.808669707728718</v>
      </c>
      <c r="W26" s="95">
        <v>24.775813111885974</v>
      </c>
      <c r="X26" s="95">
        <v>24.742956516043229</v>
      </c>
      <c r="Y26" s="95">
        <v>24.710099920200491</v>
      </c>
      <c r="Z26" s="95">
        <v>24.67724332435775</v>
      </c>
      <c r="AA26" s="95">
        <v>24.644386728515009</v>
      </c>
      <c r="AB26" s="95">
        <v>24.611530132672268</v>
      </c>
      <c r="AC26" s="95">
        <v>24.578673536829527</v>
      </c>
      <c r="AD26" s="95">
        <v>24.545816940986782</v>
      </c>
      <c r="AE26" s="72" t="s">
        <v>197</v>
      </c>
    </row>
    <row r="27" spans="1:31">
      <c r="A27" s="68" t="s">
        <v>172</v>
      </c>
      <c r="B27" s="68" t="s">
        <v>47</v>
      </c>
      <c r="C27" s="68" t="s">
        <v>57</v>
      </c>
      <c r="D27" s="68" t="s">
        <v>174</v>
      </c>
      <c r="E27" s="95">
        <v>10.680583326614501</v>
      </c>
      <c r="F27" s="95">
        <v>12.256948574608151</v>
      </c>
      <c r="G27" s="95">
        <v>14.652829313505123</v>
      </c>
      <c r="H27" s="95">
        <v>16.91353805406133</v>
      </c>
      <c r="I27" s="95">
        <v>19.056889908377229</v>
      </c>
      <c r="J27" s="95">
        <v>21.13269957087509</v>
      </c>
      <c r="K27" s="95">
        <v>23.136262278186969</v>
      </c>
      <c r="L27" s="95">
        <v>25.077602794256833</v>
      </c>
      <c r="M27" s="95">
        <v>26.946784883517928</v>
      </c>
      <c r="N27" s="95">
        <v>28.744678361808766</v>
      </c>
      <c r="O27" s="95">
        <v>30.475478079932763</v>
      </c>
      <c r="P27" s="95">
        <v>32.143814839984522</v>
      </c>
      <c r="Q27" s="95">
        <v>33.754432628089937</v>
      </c>
      <c r="R27" s="95">
        <v>35.307811869290255</v>
      </c>
      <c r="S27" s="95">
        <v>36.80642394122507</v>
      </c>
      <c r="T27" s="95">
        <v>38.252810718604614</v>
      </c>
      <c r="U27" s="95">
        <v>39.649282047450086</v>
      </c>
      <c r="V27" s="95">
        <v>40.99758601263747</v>
      </c>
      <c r="W27" s="95">
        <v>42.299449305475882</v>
      </c>
      <c r="X27" s="95">
        <v>43.55633758746734</v>
      </c>
      <c r="Y27" s="95">
        <v>44.769211422954868</v>
      </c>
      <c r="Z27" s="95">
        <v>45.93877944622232</v>
      </c>
      <c r="AA27" s="95">
        <v>47.065016433099828</v>
      </c>
      <c r="AB27" s="95">
        <v>48.148138477429612</v>
      </c>
      <c r="AC27" s="95">
        <v>49.188376441167001</v>
      </c>
      <c r="AD27" s="95">
        <v>50.185909157981783</v>
      </c>
      <c r="AE27" s="72" t="s">
        <v>197</v>
      </c>
    </row>
    <row r="28" spans="1:31">
      <c r="A28" s="68" t="s">
        <v>172</v>
      </c>
      <c r="B28" s="68" t="s">
        <v>47</v>
      </c>
      <c r="C28" s="68" t="s">
        <v>58</v>
      </c>
      <c r="D28" s="68" t="s">
        <v>174</v>
      </c>
      <c r="E28" s="95">
        <v>9.0730678188244909</v>
      </c>
      <c r="F28" s="95">
        <v>5.8195072665302439</v>
      </c>
      <c r="G28" s="95">
        <v>5.656076483299576</v>
      </c>
      <c r="H28" s="95">
        <v>5.5012568097025234</v>
      </c>
      <c r="I28" s="95">
        <v>5.356419780636851</v>
      </c>
      <c r="J28" s="95">
        <v>5.2300147570085134</v>
      </c>
      <c r="K28" s="95">
        <v>5.115101616248614</v>
      </c>
      <c r="L28" s="95">
        <v>5.0102984966414255</v>
      </c>
      <c r="M28" s="95">
        <v>4.9111629169698237</v>
      </c>
      <c r="N28" s="95">
        <v>4.8164583709979683</v>
      </c>
      <c r="O28" s="95">
        <v>4.7258217134900899</v>
      </c>
      <c r="P28" s="95">
        <v>4.6390524181236801</v>
      </c>
      <c r="Q28" s="95">
        <v>4.5560171410801509</v>
      </c>
      <c r="R28" s="95">
        <v>4.4760893007865556</v>
      </c>
      <c r="S28" s="95">
        <v>4.3990183196865935</v>
      </c>
      <c r="T28" s="95">
        <v>4.3246160386216363</v>
      </c>
      <c r="U28" s="95">
        <v>4.2527090491003907</v>
      </c>
      <c r="V28" s="95">
        <v>4.1831023957828313</v>
      </c>
      <c r="W28" s="95">
        <v>4.1156356571149013</v>
      </c>
      <c r="X28" s="95">
        <v>4.0501535967062585</v>
      </c>
      <c r="Y28" s="95">
        <v>3.9864839789045154</v>
      </c>
      <c r="Z28" s="95">
        <v>3.9244620224905065</v>
      </c>
      <c r="AA28" s="95">
        <v>3.863890603697604</v>
      </c>
      <c r="AB28" s="95">
        <v>3.8046210038307944</v>
      </c>
      <c r="AC28" s="95">
        <v>3.7465273564166059</v>
      </c>
      <c r="AD28" s="95">
        <v>3.6894978648758125</v>
      </c>
      <c r="AE28" s="72" t="s">
        <v>197</v>
      </c>
    </row>
    <row r="29" spans="1:31">
      <c r="A29" s="68" t="s">
        <v>172</v>
      </c>
      <c r="B29" s="68" t="s">
        <v>47</v>
      </c>
      <c r="C29" s="68" t="s">
        <v>59</v>
      </c>
      <c r="D29" s="68" t="s">
        <v>174</v>
      </c>
      <c r="E29" s="95">
        <v>10.721295270008914</v>
      </c>
      <c r="F29" s="95">
        <v>11.546010290778828</v>
      </c>
      <c r="G29" s="95">
        <v>12.370725311548746</v>
      </c>
      <c r="H29" s="95">
        <v>13.195440332318661</v>
      </c>
      <c r="I29" s="95">
        <v>14.020155353088576</v>
      </c>
      <c r="J29" s="95">
        <v>14.844870373858498</v>
      </c>
      <c r="K29" s="95">
        <v>15.339699386320447</v>
      </c>
      <c r="L29" s="95">
        <v>15.8345283987824</v>
      </c>
      <c r="M29" s="95">
        <v>16.329357411244349</v>
      </c>
      <c r="N29" s="95">
        <v>16.824186423706298</v>
      </c>
      <c r="O29" s="95">
        <v>17.319015436168247</v>
      </c>
      <c r="P29" s="95">
        <v>17.813844448630199</v>
      </c>
      <c r="Q29" s="95">
        <v>18.308673461092148</v>
      </c>
      <c r="R29" s="95">
        <v>18.803502473554097</v>
      </c>
      <c r="S29" s="95">
        <v>19.298331486016046</v>
      </c>
      <c r="T29" s="95">
        <v>19.793160498477999</v>
      </c>
      <c r="U29" s="95">
        <v>20.782818523401897</v>
      </c>
      <c r="V29" s="95">
        <v>21.772476548325802</v>
      </c>
      <c r="W29" s="95">
        <v>22.762134573249696</v>
      </c>
      <c r="X29" s="95">
        <v>23.751792598173598</v>
      </c>
      <c r="Y29" s="95">
        <v>24.741450623097499</v>
      </c>
      <c r="Z29" s="95">
        <v>25.236279635559448</v>
      </c>
      <c r="AA29" s="95">
        <v>25.731108648021394</v>
      </c>
      <c r="AB29" s="95">
        <v>26.225937660483339</v>
      </c>
      <c r="AC29" s="95">
        <v>26.720766672945288</v>
      </c>
      <c r="AD29" s="95">
        <v>27.215595685407244</v>
      </c>
      <c r="AE29" s="72" t="s">
        <v>197</v>
      </c>
    </row>
    <row r="30" spans="1:31">
      <c r="A30" s="68" t="s">
        <v>172</v>
      </c>
      <c r="B30" s="68" t="s">
        <v>47</v>
      </c>
      <c r="C30" s="68" t="s">
        <v>60</v>
      </c>
      <c r="D30" s="68" t="s">
        <v>174</v>
      </c>
      <c r="E30" s="95">
        <v>55.725704708449861</v>
      </c>
      <c r="F30" s="95">
        <v>46.248357522462307</v>
      </c>
      <c r="G30" s="95">
        <v>42.280718407534351</v>
      </c>
      <c r="H30" s="95">
        <v>38.574971768894706</v>
      </c>
      <c r="I30" s="95">
        <v>34.57612328984078</v>
      </c>
      <c r="J30" s="95">
        <v>30.595706816224183</v>
      </c>
      <c r="K30" s="95">
        <v>29.517887729370941</v>
      </c>
      <c r="L30" s="95">
        <v>29.18695822570681</v>
      </c>
      <c r="M30" s="95">
        <v>28.861696261978253</v>
      </c>
      <c r="N30" s="95">
        <v>28.540865331949455</v>
      </c>
      <c r="O30" s="95">
        <v>28.224102290384625</v>
      </c>
      <c r="P30" s="95">
        <v>27.911206610961273</v>
      </c>
      <c r="Q30" s="95">
        <v>27.60204494986079</v>
      </c>
      <c r="R30" s="95">
        <v>27.295990725510247</v>
      </c>
      <c r="S30" s="95">
        <v>26.992793360353346</v>
      </c>
      <c r="T30" s="95">
        <v>26.69226469523144</v>
      </c>
      <c r="U30" s="95">
        <v>26.703048323276008</v>
      </c>
      <c r="V30" s="95">
        <v>26.772331758835939</v>
      </c>
      <c r="W30" s="95">
        <v>26.84375510904551</v>
      </c>
      <c r="X30" s="95">
        <v>26.917163137514358</v>
      </c>
      <c r="Y30" s="95">
        <v>26.992383608590117</v>
      </c>
      <c r="Z30" s="95">
        <v>26.98523262467759</v>
      </c>
      <c r="AA30" s="95">
        <v>26.979532178386162</v>
      </c>
      <c r="AB30" s="95">
        <v>26.975133551020832</v>
      </c>
      <c r="AC30" s="95">
        <v>26.971910876108115</v>
      </c>
      <c r="AD30" s="95">
        <v>26.969752357068799</v>
      </c>
      <c r="AE30" s="72" t="s">
        <v>197</v>
      </c>
    </row>
    <row r="31" spans="1:31">
      <c r="A31" s="68" t="s">
        <v>172</v>
      </c>
      <c r="B31" s="68" t="s">
        <v>47</v>
      </c>
      <c r="C31" s="68" t="s">
        <v>56</v>
      </c>
      <c r="D31" s="68" t="s">
        <v>174</v>
      </c>
      <c r="E31" s="95">
        <v>44.953233166626852</v>
      </c>
      <c r="F31" s="95">
        <v>38.589414672306837</v>
      </c>
      <c r="G31" s="95">
        <v>34.645174479982849</v>
      </c>
      <c r="H31" s="95">
        <v>30.954215654313554</v>
      </c>
      <c r="I31" s="95">
        <v>26.960172343698598</v>
      </c>
      <c r="J31" s="95">
        <v>22.966129033083643</v>
      </c>
      <c r="K31" s="95">
        <v>21.919203970614273</v>
      </c>
      <c r="L31" s="95">
        <v>21.609058470181314</v>
      </c>
      <c r="M31" s="95">
        <v>21.298912969748343</v>
      </c>
      <c r="N31" s="95">
        <v>20.988767469315377</v>
      </c>
      <c r="O31" s="95">
        <v>20.678621968882403</v>
      </c>
      <c r="P31" s="95">
        <v>20.368476468449437</v>
      </c>
      <c r="Q31" s="95">
        <v>20.058330968016467</v>
      </c>
      <c r="R31" s="95">
        <v>19.7481854675835</v>
      </c>
      <c r="S31" s="95">
        <v>19.438039967150534</v>
      </c>
      <c r="T31" s="95">
        <v>19.127894466717564</v>
      </c>
      <c r="U31" s="95">
        <v>19.042546851531338</v>
      </c>
      <c r="V31" s="95">
        <v>19.013398707656791</v>
      </c>
      <c r="W31" s="95">
        <v>18.984250563782243</v>
      </c>
      <c r="X31" s="95">
        <v>18.9551024199077</v>
      </c>
      <c r="Y31" s="95">
        <v>18.925954276033156</v>
      </c>
      <c r="Z31" s="95">
        <v>18.896806132158616</v>
      </c>
      <c r="AA31" s="95">
        <v>18.867657988284069</v>
      </c>
      <c r="AB31" s="95">
        <v>18.838509844409526</v>
      </c>
      <c r="AC31" s="95">
        <v>18.809361700534978</v>
      </c>
      <c r="AD31" s="95">
        <v>18.780213556660435</v>
      </c>
      <c r="AE31" s="72" t="s">
        <v>197</v>
      </c>
    </row>
    <row r="32" spans="1:31">
      <c r="A32" s="68" t="s">
        <v>172</v>
      </c>
      <c r="B32" s="68" t="s">
        <v>47</v>
      </c>
      <c r="C32" s="68" t="s">
        <v>61</v>
      </c>
      <c r="D32" s="68" t="s">
        <v>174</v>
      </c>
      <c r="E32" s="95">
        <v>8.9520573536758903</v>
      </c>
      <c r="F32" s="95">
        <v>5.6984968013816424</v>
      </c>
      <c r="G32" s="95">
        <v>5.5350660181509745</v>
      </c>
      <c r="H32" s="95">
        <v>5.3802463445539228</v>
      </c>
      <c r="I32" s="95">
        <v>5.2354093154882513</v>
      </c>
      <c r="J32" s="95">
        <v>5.1090042918599119</v>
      </c>
      <c r="K32" s="95">
        <v>4.9940911511000134</v>
      </c>
      <c r="L32" s="95">
        <v>4.8892880314928249</v>
      </c>
      <c r="M32" s="95">
        <v>4.7901524518212231</v>
      </c>
      <c r="N32" s="95">
        <v>4.6954479058493668</v>
      </c>
      <c r="O32" s="95">
        <v>4.6048112483414902</v>
      </c>
      <c r="P32" s="95">
        <v>4.5180419529750795</v>
      </c>
      <c r="Q32" s="95">
        <v>4.4350066759315503</v>
      </c>
      <c r="R32" s="95">
        <v>4.3550788356379542</v>
      </c>
      <c r="S32" s="95">
        <v>4.2780078545379938</v>
      </c>
      <c r="T32" s="95">
        <v>4.2036055734730358</v>
      </c>
      <c r="U32" s="95">
        <v>4.1316985839517901</v>
      </c>
      <c r="V32" s="95">
        <v>4.0620919306342298</v>
      </c>
      <c r="W32" s="95">
        <v>3.9946251919662998</v>
      </c>
      <c r="X32" s="95">
        <v>3.9291431315576579</v>
      </c>
      <c r="Y32" s="95">
        <v>3.8654735137559144</v>
      </c>
      <c r="Z32" s="95">
        <v>3.8034515573419059</v>
      </c>
      <c r="AA32" s="95">
        <v>3.7428801385490034</v>
      </c>
      <c r="AB32" s="95">
        <v>3.6836105386821933</v>
      </c>
      <c r="AC32" s="95">
        <v>3.6255168912680045</v>
      </c>
      <c r="AD32" s="95">
        <v>3.5684873997272115</v>
      </c>
      <c r="AE32" s="72" t="s">
        <v>197</v>
      </c>
    </row>
    <row r="33" spans="1:31">
      <c r="A33" s="68" t="s">
        <v>172</v>
      </c>
      <c r="B33" s="68" t="s">
        <v>47</v>
      </c>
      <c r="C33" s="68" t="s">
        <v>198</v>
      </c>
      <c r="D33" s="68" t="s">
        <v>174</v>
      </c>
      <c r="E33" s="95">
        <v>1.8204141881471205</v>
      </c>
      <c r="F33" s="95">
        <v>1.9604460487738218</v>
      </c>
      <c r="G33" s="95">
        <v>2.1004779094005239</v>
      </c>
      <c r="H33" s="95">
        <v>2.2405097700272245</v>
      </c>
      <c r="I33" s="95">
        <v>2.3805416306539264</v>
      </c>
      <c r="J33" s="95">
        <v>2.5205734912806284</v>
      </c>
      <c r="K33" s="95">
        <v>2.6045926076566497</v>
      </c>
      <c r="L33" s="95">
        <v>2.6886117240326701</v>
      </c>
      <c r="M33" s="95">
        <v>2.7726308404086915</v>
      </c>
      <c r="N33" s="95">
        <v>2.8566499567847119</v>
      </c>
      <c r="O33" s="95">
        <v>2.9406690731607332</v>
      </c>
      <c r="P33" s="95">
        <v>3.024688189536755</v>
      </c>
      <c r="Q33" s="95">
        <v>3.108707305912775</v>
      </c>
      <c r="R33" s="95">
        <v>3.1927264222887959</v>
      </c>
      <c r="S33" s="95">
        <v>3.2767455386648177</v>
      </c>
      <c r="T33" s="95">
        <v>3.3607646550408377</v>
      </c>
      <c r="U33" s="95">
        <v>3.5288028877928799</v>
      </c>
      <c r="V33" s="95">
        <v>3.6968411205449221</v>
      </c>
      <c r="W33" s="95">
        <v>3.8648793532969643</v>
      </c>
      <c r="X33" s="95">
        <v>4.0329175860490061</v>
      </c>
      <c r="Y33" s="95">
        <v>4.2009558188010478</v>
      </c>
      <c r="Z33" s="95">
        <v>4.2849749351770683</v>
      </c>
      <c r="AA33" s="95">
        <v>4.3689940515530887</v>
      </c>
      <c r="AB33" s="95">
        <v>4.4530131679291092</v>
      </c>
      <c r="AC33" s="95">
        <v>4.5370322843051296</v>
      </c>
      <c r="AD33" s="95">
        <v>4.6210514006811527</v>
      </c>
      <c r="AE33" s="72" t="s">
        <v>197</v>
      </c>
    </row>
    <row r="34" spans="1:31">
      <c r="A34" s="68" t="s">
        <v>172</v>
      </c>
      <c r="B34" s="68" t="s">
        <v>62</v>
      </c>
      <c r="C34" s="68" t="s">
        <v>199</v>
      </c>
      <c r="D34" s="68" t="s">
        <v>200</v>
      </c>
      <c r="E34" s="96">
        <v>12089305</v>
      </c>
      <c r="F34" s="96"/>
      <c r="G34" s="96"/>
      <c r="H34" s="96"/>
      <c r="I34" s="96"/>
      <c r="J34" s="96">
        <v>13038005</v>
      </c>
      <c r="K34" s="96"/>
      <c r="L34" s="96"/>
      <c r="M34" s="96"/>
      <c r="N34" s="96"/>
      <c r="O34" s="96">
        <v>13257990</v>
      </c>
      <c r="P34" s="96"/>
      <c r="Q34" s="96"/>
      <c r="R34" s="96"/>
      <c r="S34" s="96"/>
      <c r="T34" s="96">
        <v>13636622</v>
      </c>
      <c r="U34" s="96"/>
      <c r="V34" s="96"/>
      <c r="W34" s="96"/>
      <c r="X34" s="96"/>
      <c r="Y34" s="96">
        <v>17012353</v>
      </c>
      <c r="Z34" s="96"/>
      <c r="AA34" s="96"/>
      <c r="AB34" s="96"/>
      <c r="AC34" s="96"/>
      <c r="AD34" s="96"/>
      <c r="AE34" s="72" t="s">
        <v>201</v>
      </c>
    </row>
    <row r="35" spans="1:31">
      <c r="A35" s="68" t="s">
        <v>172</v>
      </c>
      <c r="B35" s="68" t="s">
        <v>62</v>
      </c>
      <c r="C35" s="68" t="s">
        <v>64</v>
      </c>
      <c r="D35" s="68" t="s">
        <v>200</v>
      </c>
      <c r="E35" s="96">
        <v>3988864</v>
      </c>
      <c r="F35" s="96"/>
      <c r="G35" s="96"/>
      <c r="H35" s="96"/>
      <c r="I35" s="96"/>
      <c r="J35" s="96">
        <v>3038588</v>
      </c>
      <c r="K35" s="96"/>
      <c r="L35" s="96"/>
      <c r="M35" s="96"/>
      <c r="N35" s="96"/>
      <c r="O35" s="96">
        <v>2342116</v>
      </c>
      <c r="P35" s="96"/>
      <c r="Q35" s="96"/>
      <c r="R35" s="96"/>
      <c r="S35" s="96"/>
      <c r="T35" s="96">
        <v>2278897</v>
      </c>
      <c r="U35" s="96"/>
      <c r="V35" s="96"/>
      <c r="W35" s="96"/>
      <c r="X35" s="96"/>
      <c r="Y35" s="96">
        <v>2203173</v>
      </c>
      <c r="Z35" s="96"/>
      <c r="AA35" s="96"/>
      <c r="AB35" s="96"/>
      <c r="AC35" s="96"/>
      <c r="AD35" s="96"/>
      <c r="AE35" s="72" t="s">
        <v>201</v>
      </c>
    </row>
    <row r="36" spans="1:31">
      <c r="A36" s="68" t="s">
        <v>172</v>
      </c>
      <c r="B36" s="68" t="s">
        <v>62</v>
      </c>
      <c r="C36" s="68" t="s">
        <v>65</v>
      </c>
      <c r="D36" s="68" t="s">
        <v>200</v>
      </c>
      <c r="E36" s="96">
        <v>4543146</v>
      </c>
      <c r="F36" s="96"/>
      <c r="G36" s="96"/>
      <c r="H36" s="96"/>
      <c r="I36" s="96"/>
      <c r="J36" s="96">
        <v>493686</v>
      </c>
      <c r="K36" s="96"/>
      <c r="L36" s="96"/>
      <c r="M36" s="96"/>
      <c r="N36" s="96"/>
      <c r="O36" s="96">
        <v>53298</v>
      </c>
      <c r="P36" s="96"/>
      <c r="Q36" s="96"/>
      <c r="R36" s="96"/>
      <c r="S36" s="96"/>
      <c r="T36" s="96">
        <v>53298</v>
      </c>
      <c r="U36" s="96"/>
      <c r="V36" s="96"/>
      <c r="W36" s="96"/>
      <c r="X36" s="96"/>
      <c r="Y36" s="96">
        <v>79494</v>
      </c>
      <c r="Z36" s="96"/>
      <c r="AA36" s="96"/>
      <c r="AB36" s="96"/>
      <c r="AC36" s="96"/>
      <c r="AD36" s="96"/>
      <c r="AE36" s="72" t="s">
        <v>201</v>
      </c>
    </row>
    <row r="37" spans="1:31">
      <c r="A37" s="68" t="s">
        <v>172</v>
      </c>
      <c r="B37" s="68" t="s">
        <v>62</v>
      </c>
      <c r="C37" s="68" t="s">
        <v>66</v>
      </c>
      <c r="D37" s="68" t="s">
        <v>200</v>
      </c>
      <c r="E37" s="96">
        <v>521763</v>
      </c>
      <c r="F37" s="96"/>
      <c r="G37" s="96"/>
      <c r="H37" s="96"/>
      <c r="I37" s="96"/>
      <c r="J37" s="96">
        <v>472475</v>
      </c>
      <c r="K37" s="96"/>
      <c r="L37" s="96"/>
      <c r="M37" s="96"/>
      <c r="N37" s="96"/>
      <c r="O37" s="96">
        <v>428061</v>
      </c>
      <c r="P37" s="96"/>
      <c r="Q37" s="96"/>
      <c r="R37" s="96"/>
      <c r="S37" s="96"/>
      <c r="T37" s="96">
        <v>38874</v>
      </c>
      <c r="U37" s="96"/>
      <c r="V37" s="96"/>
      <c r="W37" s="96"/>
      <c r="X37" s="96"/>
      <c r="Y37" s="96">
        <v>35391</v>
      </c>
      <c r="Z37" s="96"/>
      <c r="AA37" s="96"/>
      <c r="AB37" s="96"/>
      <c r="AC37" s="96"/>
      <c r="AD37" s="96"/>
      <c r="AE37" s="72" t="s">
        <v>201</v>
      </c>
    </row>
    <row r="38" spans="1:31">
      <c r="A38" s="68" t="s">
        <v>172</v>
      </c>
      <c r="B38" s="68" t="s">
        <v>62</v>
      </c>
      <c r="C38" s="68" t="s">
        <v>67</v>
      </c>
      <c r="D38" s="68" t="s">
        <v>200</v>
      </c>
      <c r="E38" s="96">
        <v>1105308</v>
      </c>
      <c r="F38" s="96"/>
      <c r="G38" s="96"/>
      <c r="H38" s="96"/>
      <c r="I38" s="96"/>
      <c r="J38" s="96">
        <v>2508383</v>
      </c>
      <c r="K38" s="96"/>
      <c r="L38" s="96"/>
      <c r="M38" s="96"/>
      <c r="N38" s="96"/>
      <c r="O38" s="96">
        <v>3041191</v>
      </c>
      <c r="P38" s="96"/>
      <c r="Q38" s="96"/>
      <c r="R38" s="96"/>
      <c r="S38" s="96"/>
      <c r="T38" s="96">
        <v>3461909</v>
      </c>
      <c r="U38" s="96"/>
      <c r="V38" s="96"/>
      <c r="W38" s="96"/>
      <c r="X38" s="96"/>
      <c r="Y38" s="96">
        <v>3789612</v>
      </c>
      <c r="Z38" s="96"/>
      <c r="AA38" s="96"/>
      <c r="AB38" s="96"/>
      <c r="AC38" s="96"/>
      <c r="AD38" s="96"/>
      <c r="AE38" s="72" t="s">
        <v>201</v>
      </c>
    </row>
    <row r="39" spans="1:31">
      <c r="A39" s="68" t="s">
        <v>172</v>
      </c>
      <c r="B39" s="68" t="s">
        <v>62</v>
      </c>
      <c r="C39" s="68" t="s">
        <v>68</v>
      </c>
      <c r="D39" s="68" t="s">
        <v>200</v>
      </c>
      <c r="E39" s="96">
        <v>1930225</v>
      </c>
      <c r="F39" s="96"/>
      <c r="G39" s="96"/>
      <c r="H39" s="96"/>
      <c r="I39" s="96"/>
      <c r="J39" s="96">
        <v>2081698</v>
      </c>
      <c r="K39" s="96"/>
      <c r="L39" s="96"/>
      <c r="M39" s="96"/>
      <c r="N39" s="96"/>
      <c r="O39" s="96">
        <v>2116822</v>
      </c>
      <c r="P39" s="96"/>
      <c r="Q39" s="96"/>
      <c r="R39" s="96"/>
      <c r="S39" s="96"/>
      <c r="T39" s="96">
        <v>2177276</v>
      </c>
      <c r="U39" s="96"/>
      <c r="V39" s="96"/>
      <c r="W39" s="96"/>
      <c r="X39" s="96"/>
      <c r="Y39" s="96">
        <v>2716258</v>
      </c>
      <c r="Z39" s="96"/>
      <c r="AA39" s="96"/>
      <c r="AB39" s="96"/>
      <c r="AC39" s="96"/>
      <c r="AD39" s="96"/>
      <c r="AE39" s="72" t="s">
        <v>201</v>
      </c>
    </row>
    <row r="40" spans="1:31">
      <c r="A40" s="68" t="s">
        <v>19</v>
      </c>
      <c r="B40" s="68" t="s">
        <v>47</v>
      </c>
      <c r="C40" s="68" t="s">
        <v>202</v>
      </c>
      <c r="D40" s="68" t="s">
        <v>203</v>
      </c>
      <c r="E40" s="95">
        <v>38.299999999999997</v>
      </c>
      <c r="F40" s="95">
        <v>33.6</v>
      </c>
      <c r="G40" s="95">
        <v>32.07</v>
      </c>
      <c r="H40" s="95">
        <v>31.61</v>
      </c>
      <c r="I40" s="95">
        <v>31.52</v>
      </c>
      <c r="J40" s="95">
        <v>32.94</v>
      </c>
      <c r="K40" s="95">
        <v>33.06</v>
      </c>
      <c r="L40" s="95">
        <v>33.26</v>
      </c>
      <c r="M40" s="95">
        <v>33.57</v>
      </c>
      <c r="N40" s="95">
        <v>33.520000000000003</v>
      </c>
      <c r="O40" s="95">
        <v>33.909999999999997</v>
      </c>
      <c r="P40" s="95">
        <v>33.94</v>
      </c>
      <c r="Q40" s="95">
        <v>33.909999999999997</v>
      </c>
      <c r="R40" s="95">
        <v>33.54</v>
      </c>
      <c r="S40" s="95">
        <v>33.14</v>
      </c>
      <c r="T40" s="95">
        <v>32.700000000000003</v>
      </c>
      <c r="U40" s="95">
        <v>32.83</v>
      </c>
      <c r="V40" s="95">
        <v>32.909999999999997</v>
      </c>
      <c r="W40" s="95">
        <v>32.99</v>
      </c>
      <c r="X40" s="95">
        <v>33.42</v>
      </c>
      <c r="Y40" s="95">
        <v>33.450000000000003</v>
      </c>
      <c r="Z40" s="95">
        <v>33.53</v>
      </c>
      <c r="AA40" s="95">
        <v>33.619999999999997</v>
      </c>
      <c r="AB40" s="95">
        <v>33.71</v>
      </c>
      <c r="AC40" s="95">
        <v>33.799999999999997</v>
      </c>
      <c r="AD40" s="95">
        <v>33.89</v>
      </c>
      <c r="AE40" s="72" t="s">
        <v>175</v>
      </c>
    </row>
    <row r="41" spans="1:31">
      <c r="A41" s="68" t="s">
        <v>19</v>
      </c>
      <c r="B41" s="68" t="s">
        <v>47</v>
      </c>
      <c r="C41" s="68" t="s">
        <v>204</v>
      </c>
      <c r="D41" s="68" t="s">
        <v>203</v>
      </c>
      <c r="E41" s="95">
        <v>16.12</v>
      </c>
      <c r="F41" s="95">
        <v>13.37</v>
      </c>
      <c r="G41" s="95">
        <v>11.43</v>
      </c>
      <c r="H41" s="95">
        <v>10.16</v>
      </c>
      <c r="I41" s="95">
        <v>9.2899999999999991</v>
      </c>
      <c r="J41" s="95">
        <v>8.1999999999999993</v>
      </c>
      <c r="K41" s="95">
        <v>7.94</v>
      </c>
      <c r="L41" s="95">
        <v>7.98</v>
      </c>
      <c r="M41" s="95">
        <v>8.17</v>
      </c>
      <c r="N41" s="95">
        <v>8.24</v>
      </c>
      <c r="O41" s="95">
        <v>8.15</v>
      </c>
      <c r="P41" s="95">
        <v>8.02</v>
      </c>
      <c r="Q41" s="95">
        <v>7.9</v>
      </c>
      <c r="R41" s="95">
        <v>7.77</v>
      </c>
      <c r="S41" s="95">
        <v>7.68</v>
      </c>
      <c r="T41" s="95">
        <v>7.57</v>
      </c>
      <c r="U41" s="95">
        <v>7.59</v>
      </c>
      <c r="V41" s="95">
        <v>7.61</v>
      </c>
      <c r="W41" s="95">
        <v>7.63</v>
      </c>
      <c r="X41" s="95">
        <v>7.63</v>
      </c>
      <c r="Y41" s="95">
        <v>7.68</v>
      </c>
      <c r="Z41" s="95">
        <v>7.78</v>
      </c>
      <c r="AA41" s="95">
        <v>7.88</v>
      </c>
      <c r="AB41" s="95">
        <v>7.98</v>
      </c>
      <c r="AC41" s="95">
        <v>8.09</v>
      </c>
      <c r="AD41" s="95">
        <v>8.19</v>
      </c>
      <c r="AE41" s="72" t="s">
        <v>175</v>
      </c>
    </row>
    <row r="42" spans="1:31">
      <c r="A42" s="68" t="s">
        <v>19</v>
      </c>
      <c r="B42" s="68" t="s">
        <v>47</v>
      </c>
      <c r="C42" s="68" t="s">
        <v>205</v>
      </c>
      <c r="D42" s="68" t="s">
        <v>203</v>
      </c>
      <c r="E42" s="95">
        <v>11.9</v>
      </c>
      <c r="F42" s="95">
        <v>10.75</v>
      </c>
      <c r="G42" s="95">
        <v>11.44</v>
      </c>
      <c r="H42" s="95">
        <v>12.32</v>
      </c>
      <c r="I42" s="95">
        <v>13.1</v>
      </c>
      <c r="J42" s="95">
        <v>15.43</v>
      </c>
      <c r="K42" s="95">
        <v>15.81</v>
      </c>
      <c r="L42" s="95">
        <v>15.97</v>
      </c>
      <c r="M42" s="95">
        <v>16.079999999999998</v>
      </c>
      <c r="N42" s="95">
        <v>16</v>
      </c>
      <c r="O42" s="95">
        <v>16.46</v>
      </c>
      <c r="P42" s="95">
        <v>16.66</v>
      </c>
      <c r="Q42" s="95">
        <v>16.8</v>
      </c>
      <c r="R42" s="95">
        <v>16.64</v>
      </c>
      <c r="S42" s="95">
        <v>16.43</v>
      </c>
      <c r="T42" s="95">
        <v>16.2</v>
      </c>
      <c r="U42" s="95">
        <v>16.329999999999998</v>
      </c>
      <c r="V42" s="95">
        <v>16.41</v>
      </c>
      <c r="W42" s="95">
        <v>16.48</v>
      </c>
      <c r="X42" s="95">
        <v>16.88</v>
      </c>
      <c r="Y42" s="95">
        <v>16.89</v>
      </c>
      <c r="Z42" s="95">
        <v>16.89</v>
      </c>
      <c r="AA42" s="95">
        <v>16.89</v>
      </c>
      <c r="AB42" s="95">
        <v>16.89</v>
      </c>
      <c r="AC42" s="95">
        <v>16.89</v>
      </c>
      <c r="AD42" s="95">
        <v>16.89</v>
      </c>
      <c r="AE42" s="72" t="s">
        <v>175</v>
      </c>
    </row>
    <row r="43" spans="1:31">
      <c r="A43" s="68" t="s">
        <v>19</v>
      </c>
      <c r="B43" s="68" t="s">
        <v>47</v>
      </c>
      <c r="C43" s="68" t="s">
        <v>206</v>
      </c>
      <c r="D43" s="68" t="s">
        <v>203</v>
      </c>
      <c r="E43" s="95">
        <v>3.89</v>
      </c>
      <c r="F43" s="95">
        <v>3.85</v>
      </c>
      <c r="G43" s="95">
        <v>3.81</v>
      </c>
      <c r="H43" s="95">
        <v>3.78</v>
      </c>
      <c r="I43" s="95">
        <v>3.74</v>
      </c>
      <c r="J43" s="95">
        <v>3.71</v>
      </c>
      <c r="K43" s="95">
        <v>3.67</v>
      </c>
      <c r="L43" s="95">
        <v>3.64</v>
      </c>
      <c r="M43" s="95">
        <v>3.61</v>
      </c>
      <c r="N43" s="95">
        <v>3.58</v>
      </c>
      <c r="O43" s="95">
        <v>3.54</v>
      </c>
      <c r="P43" s="95">
        <v>3.51</v>
      </c>
      <c r="Q43" s="95">
        <v>3.48</v>
      </c>
      <c r="R43" s="95">
        <v>3.45</v>
      </c>
      <c r="S43" s="95">
        <v>3.42</v>
      </c>
      <c r="T43" s="95">
        <v>3.4</v>
      </c>
      <c r="U43" s="95">
        <v>3.37</v>
      </c>
      <c r="V43" s="95">
        <v>3.34</v>
      </c>
      <c r="W43" s="95">
        <v>3.32</v>
      </c>
      <c r="X43" s="95">
        <v>3.29</v>
      </c>
      <c r="Y43" s="95">
        <v>3.26</v>
      </c>
      <c r="Z43" s="95">
        <v>3.24</v>
      </c>
      <c r="AA43" s="95">
        <v>3.21</v>
      </c>
      <c r="AB43" s="95">
        <v>3.19</v>
      </c>
      <c r="AC43" s="95">
        <v>3.17</v>
      </c>
      <c r="AD43" s="95">
        <v>3.14</v>
      </c>
      <c r="AE43" s="72" t="s">
        <v>175</v>
      </c>
    </row>
    <row r="44" spans="1:31">
      <c r="A44" s="68" t="s">
        <v>19</v>
      </c>
      <c r="B44" s="68" t="s">
        <v>47</v>
      </c>
      <c r="C44" s="68" t="s">
        <v>207</v>
      </c>
      <c r="D44" s="68" t="s">
        <v>203</v>
      </c>
      <c r="E44" s="95">
        <v>0.27</v>
      </c>
      <c r="F44" s="95">
        <v>0.27</v>
      </c>
      <c r="G44" s="95">
        <v>0.26</v>
      </c>
      <c r="H44" s="95">
        <v>0.31</v>
      </c>
      <c r="I44" s="95">
        <v>0.35</v>
      </c>
      <c r="J44" s="95">
        <v>0.35</v>
      </c>
      <c r="K44" s="95">
        <v>0.36</v>
      </c>
      <c r="L44" s="95">
        <v>0.36</v>
      </c>
      <c r="M44" s="95">
        <v>0.35</v>
      </c>
      <c r="N44" s="95">
        <v>0.34</v>
      </c>
      <c r="O44" s="95">
        <v>0.34</v>
      </c>
      <c r="P44" s="95">
        <v>0.33</v>
      </c>
      <c r="Q44" s="95">
        <v>0.32</v>
      </c>
      <c r="R44" s="95">
        <v>0.32</v>
      </c>
      <c r="S44" s="95">
        <v>0.31</v>
      </c>
      <c r="T44" s="95">
        <v>0.31</v>
      </c>
      <c r="U44" s="95">
        <v>0.3</v>
      </c>
      <c r="V44" s="95">
        <v>0.3</v>
      </c>
      <c r="W44" s="95">
        <v>0.28999999999999998</v>
      </c>
      <c r="X44" s="95">
        <v>0.28999999999999998</v>
      </c>
      <c r="Y44" s="95">
        <v>0.28000000000000003</v>
      </c>
      <c r="Z44" s="95">
        <v>0.27</v>
      </c>
      <c r="AA44" s="95">
        <v>0.27</v>
      </c>
      <c r="AB44" s="95">
        <v>0.26</v>
      </c>
      <c r="AC44" s="95">
        <v>0.26</v>
      </c>
      <c r="AD44" s="95">
        <v>0.26</v>
      </c>
      <c r="AE44" s="72" t="s">
        <v>175</v>
      </c>
    </row>
    <row r="45" spans="1:31">
      <c r="A45" s="68" t="s">
        <v>19</v>
      </c>
      <c r="B45" s="68" t="s">
        <v>47</v>
      </c>
      <c r="C45" s="68" t="s">
        <v>208</v>
      </c>
      <c r="D45" s="68" t="s">
        <v>203</v>
      </c>
      <c r="E45" s="95">
        <v>6.12</v>
      </c>
      <c r="F45" s="95">
        <v>5.37</v>
      </c>
      <c r="G45" s="95">
        <v>5.12</v>
      </c>
      <c r="H45" s="95">
        <v>5.05</v>
      </c>
      <c r="I45" s="95">
        <v>5.03</v>
      </c>
      <c r="J45" s="95">
        <v>5.26</v>
      </c>
      <c r="K45" s="95">
        <v>5.28</v>
      </c>
      <c r="L45" s="95">
        <v>5.31</v>
      </c>
      <c r="M45" s="95">
        <v>5.36</v>
      </c>
      <c r="N45" s="95">
        <v>5.35</v>
      </c>
      <c r="O45" s="95">
        <v>5.41</v>
      </c>
      <c r="P45" s="95">
        <v>5.42</v>
      </c>
      <c r="Q45" s="95">
        <v>5.41</v>
      </c>
      <c r="R45" s="95">
        <v>5.36</v>
      </c>
      <c r="S45" s="95">
        <v>5.29</v>
      </c>
      <c r="T45" s="95">
        <v>5.22</v>
      </c>
      <c r="U45" s="95">
        <v>5.24</v>
      </c>
      <c r="V45" s="95">
        <v>5.25</v>
      </c>
      <c r="W45" s="95">
        <v>5.27</v>
      </c>
      <c r="X45" s="95">
        <v>5.34</v>
      </c>
      <c r="Y45" s="95">
        <v>5.34</v>
      </c>
      <c r="Z45" s="95">
        <v>5.35</v>
      </c>
      <c r="AA45" s="95">
        <v>5.37</v>
      </c>
      <c r="AB45" s="95">
        <v>5.38</v>
      </c>
      <c r="AC45" s="95">
        <v>5.4</v>
      </c>
      <c r="AD45" s="95">
        <v>5.41</v>
      </c>
      <c r="AE45" s="72" t="s">
        <v>175</v>
      </c>
    </row>
    <row r="46" spans="1:31">
      <c r="A46" s="68" t="s">
        <v>19</v>
      </c>
      <c r="B46" s="68" t="s">
        <v>47</v>
      </c>
      <c r="C46" s="68" t="s">
        <v>96</v>
      </c>
      <c r="D46" s="68" t="s">
        <v>203</v>
      </c>
      <c r="E46" s="95">
        <v>27.43</v>
      </c>
      <c r="F46" s="95">
        <v>22.34</v>
      </c>
      <c r="G46" s="95">
        <v>22.72</v>
      </c>
      <c r="H46" s="95">
        <v>21.55</v>
      </c>
      <c r="I46" s="95">
        <v>20.85</v>
      </c>
      <c r="J46" s="95">
        <v>20.3</v>
      </c>
      <c r="K46" s="95">
        <v>20.2</v>
      </c>
      <c r="L46" s="95">
        <v>20.37</v>
      </c>
      <c r="M46" s="95">
        <v>20.67</v>
      </c>
      <c r="N46" s="95">
        <v>20.79</v>
      </c>
      <c r="O46" s="95">
        <v>20.97</v>
      </c>
      <c r="P46" s="95">
        <v>20.9</v>
      </c>
      <c r="Q46" s="95">
        <v>20.81</v>
      </c>
      <c r="R46" s="95">
        <v>20.62</v>
      </c>
      <c r="S46" s="95">
        <v>20.37</v>
      </c>
      <c r="T46" s="95">
        <v>20.13</v>
      </c>
      <c r="U46" s="95">
        <v>20.12</v>
      </c>
      <c r="V46" s="95">
        <v>20.059999999999999</v>
      </c>
      <c r="W46" s="95">
        <v>20.22</v>
      </c>
      <c r="X46" s="95">
        <v>20.27</v>
      </c>
      <c r="Y46" s="95">
        <v>20.51</v>
      </c>
      <c r="Z46" s="95">
        <v>20.64</v>
      </c>
      <c r="AA46" s="95">
        <v>20.77</v>
      </c>
      <c r="AB46" s="95">
        <v>20.91</v>
      </c>
      <c r="AC46" s="95">
        <v>21.04</v>
      </c>
      <c r="AD46" s="95">
        <v>21.17</v>
      </c>
      <c r="AE46" s="72" t="s">
        <v>175</v>
      </c>
    </row>
    <row r="47" spans="1:31">
      <c r="A47" s="68" t="s">
        <v>19</v>
      </c>
      <c r="B47" s="68" t="s">
        <v>47</v>
      </c>
      <c r="C47" s="68" t="s">
        <v>209</v>
      </c>
      <c r="D47" s="68" t="s">
        <v>203</v>
      </c>
      <c r="E47" s="95">
        <v>14.12</v>
      </c>
      <c r="F47" s="95">
        <v>10.39</v>
      </c>
      <c r="G47" s="95">
        <v>10.59</v>
      </c>
      <c r="H47" s="95">
        <v>9.43</v>
      </c>
      <c r="I47" s="95">
        <v>8.69</v>
      </c>
      <c r="J47" s="95">
        <v>7.84</v>
      </c>
      <c r="K47" s="95">
        <v>7.69</v>
      </c>
      <c r="L47" s="95">
        <v>7.84</v>
      </c>
      <c r="M47" s="95">
        <v>8.1300000000000008</v>
      </c>
      <c r="N47" s="95">
        <v>8.34</v>
      </c>
      <c r="O47" s="95">
        <v>8.3000000000000007</v>
      </c>
      <c r="P47" s="95">
        <v>8.24</v>
      </c>
      <c r="Q47" s="95">
        <v>8.15</v>
      </c>
      <c r="R47" s="95">
        <v>8.11</v>
      </c>
      <c r="S47" s="95">
        <v>8.0399999999999991</v>
      </c>
      <c r="T47" s="95">
        <v>7.97</v>
      </c>
      <c r="U47" s="95">
        <v>8.1199999999999992</v>
      </c>
      <c r="V47" s="95">
        <v>8.19</v>
      </c>
      <c r="W47" s="95">
        <v>8.43</v>
      </c>
      <c r="X47" s="95">
        <v>8.4600000000000009</v>
      </c>
      <c r="Y47" s="95">
        <v>8.77</v>
      </c>
      <c r="Z47" s="95">
        <v>8.9</v>
      </c>
      <c r="AA47" s="95">
        <v>9.0399999999999991</v>
      </c>
      <c r="AB47" s="95">
        <v>9.17</v>
      </c>
      <c r="AC47" s="95">
        <v>9.3000000000000007</v>
      </c>
      <c r="AD47" s="95">
        <v>9.44</v>
      </c>
      <c r="AE47" s="72" t="s">
        <v>175</v>
      </c>
    </row>
    <row r="48" spans="1:31">
      <c r="A48" s="68" t="s">
        <v>19</v>
      </c>
      <c r="B48" s="68" t="s">
        <v>47</v>
      </c>
      <c r="C48" s="68" t="s">
        <v>210</v>
      </c>
      <c r="D48" s="68" t="s">
        <v>203</v>
      </c>
      <c r="E48" s="95">
        <v>6.93</v>
      </c>
      <c r="F48" s="95">
        <v>6.43</v>
      </c>
      <c r="G48" s="95">
        <v>6.58</v>
      </c>
      <c r="H48" s="95">
        <v>6.8</v>
      </c>
      <c r="I48" s="95">
        <v>6.98</v>
      </c>
      <c r="J48" s="95">
        <v>7.4</v>
      </c>
      <c r="K48" s="95">
        <v>7.5</v>
      </c>
      <c r="L48" s="95">
        <v>7.53</v>
      </c>
      <c r="M48" s="95">
        <v>7.53</v>
      </c>
      <c r="N48" s="95">
        <v>7.45</v>
      </c>
      <c r="O48" s="95">
        <v>7.66</v>
      </c>
      <c r="P48" s="95">
        <v>7.7</v>
      </c>
      <c r="Q48" s="95">
        <v>7.75</v>
      </c>
      <c r="R48" s="95">
        <v>7.65</v>
      </c>
      <c r="S48" s="95">
        <v>7.54</v>
      </c>
      <c r="T48" s="95">
        <v>7.44</v>
      </c>
      <c r="U48" s="95">
        <v>7.32</v>
      </c>
      <c r="V48" s="95">
        <v>7.21</v>
      </c>
      <c r="W48" s="95">
        <v>7.14</v>
      </c>
      <c r="X48" s="95">
        <v>7.18</v>
      </c>
      <c r="Y48" s="95">
        <v>7.1</v>
      </c>
      <c r="Z48" s="95">
        <v>7.1</v>
      </c>
      <c r="AA48" s="95">
        <v>7.1</v>
      </c>
      <c r="AB48" s="95">
        <v>7.1</v>
      </c>
      <c r="AC48" s="95">
        <v>7.1</v>
      </c>
      <c r="AD48" s="95">
        <v>7.1</v>
      </c>
      <c r="AE48" s="72" t="s">
        <v>175</v>
      </c>
    </row>
    <row r="49" spans="1:31">
      <c r="A49" s="68" t="s">
        <v>19</v>
      </c>
      <c r="B49" s="68" t="s">
        <v>47</v>
      </c>
      <c r="C49" s="68" t="s">
        <v>211</v>
      </c>
      <c r="D49" s="68" t="s">
        <v>203</v>
      </c>
      <c r="E49" s="95">
        <v>2</v>
      </c>
      <c r="F49" s="95">
        <v>1.96</v>
      </c>
      <c r="G49" s="95">
        <v>1.92</v>
      </c>
      <c r="H49" s="95">
        <v>1.89</v>
      </c>
      <c r="I49" s="95">
        <v>1.85</v>
      </c>
      <c r="J49" s="95">
        <v>1.82</v>
      </c>
      <c r="K49" s="95">
        <v>1.78</v>
      </c>
      <c r="L49" s="95">
        <v>1.75</v>
      </c>
      <c r="M49" s="95">
        <v>1.72</v>
      </c>
      <c r="N49" s="95">
        <v>1.68</v>
      </c>
      <c r="O49" s="95">
        <v>1.65</v>
      </c>
      <c r="P49" s="95">
        <v>1.62</v>
      </c>
      <c r="Q49" s="95">
        <v>1.59</v>
      </c>
      <c r="R49" s="95">
        <v>1.56</v>
      </c>
      <c r="S49" s="95">
        <v>1.53</v>
      </c>
      <c r="T49" s="95">
        <v>1.5</v>
      </c>
      <c r="U49" s="95">
        <v>1.48</v>
      </c>
      <c r="V49" s="95">
        <v>1.45</v>
      </c>
      <c r="W49" s="95">
        <v>1.42</v>
      </c>
      <c r="X49" s="95">
        <v>1.4</v>
      </c>
      <c r="Y49" s="95">
        <v>1.37</v>
      </c>
      <c r="Z49" s="95">
        <v>1.35</v>
      </c>
      <c r="AA49" s="95">
        <v>1.32</v>
      </c>
      <c r="AB49" s="95">
        <v>1.3</v>
      </c>
      <c r="AC49" s="95">
        <v>1.28</v>
      </c>
      <c r="AD49" s="95">
        <v>1.25</v>
      </c>
      <c r="AE49" s="72" t="s">
        <v>175</v>
      </c>
    </row>
    <row r="50" spans="1:31">
      <c r="A50" s="68" t="s">
        <v>19</v>
      </c>
      <c r="B50" s="68" t="s">
        <v>47</v>
      </c>
      <c r="C50" s="68" t="s">
        <v>212</v>
      </c>
      <c r="D50" s="68" t="s">
        <v>203</v>
      </c>
      <c r="E50" s="95">
        <v>0</v>
      </c>
      <c r="F50" s="95">
        <v>0</v>
      </c>
      <c r="G50" s="95">
        <v>0</v>
      </c>
      <c r="H50" s="95">
        <v>0</v>
      </c>
      <c r="I50" s="95">
        <v>0</v>
      </c>
      <c r="J50" s="95">
        <v>0</v>
      </c>
      <c r="K50" s="95">
        <v>0</v>
      </c>
      <c r="L50" s="95">
        <v>0</v>
      </c>
      <c r="M50" s="95">
        <v>0</v>
      </c>
      <c r="N50" s="95">
        <v>0</v>
      </c>
      <c r="O50" s="95">
        <v>0</v>
      </c>
      <c r="P50" s="95">
        <v>0</v>
      </c>
      <c r="Q50" s="95">
        <v>0</v>
      </c>
      <c r="R50" s="95">
        <v>0</v>
      </c>
      <c r="S50" s="95">
        <v>0</v>
      </c>
      <c r="T50" s="95">
        <v>0</v>
      </c>
      <c r="U50" s="95">
        <v>0</v>
      </c>
      <c r="V50" s="95">
        <v>0</v>
      </c>
      <c r="W50" s="95">
        <v>0</v>
      </c>
      <c r="X50" s="95">
        <v>0</v>
      </c>
      <c r="Y50" s="95">
        <v>0</v>
      </c>
      <c r="Z50" s="95">
        <v>0</v>
      </c>
      <c r="AA50" s="95">
        <v>0</v>
      </c>
      <c r="AB50" s="95">
        <v>0</v>
      </c>
      <c r="AC50" s="95">
        <v>0</v>
      </c>
      <c r="AD50" s="95">
        <v>0</v>
      </c>
      <c r="AE50" s="72" t="s">
        <v>175</v>
      </c>
    </row>
    <row r="51" spans="1:31">
      <c r="A51" s="68" t="s">
        <v>19</v>
      </c>
      <c r="B51" s="68" t="s">
        <v>47</v>
      </c>
      <c r="C51" s="68" t="s">
        <v>213</v>
      </c>
      <c r="D51" s="68" t="s">
        <v>203</v>
      </c>
      <c r="E51" s="95">
        <v>4.38</v>
      </c>
      <c r="F51" s="95">
        <v>3.57</v>
      </c>
      <c r="G51" s="95">
        <v>3.63</v>
      </c>
      <c r="H51" s="95">
        <v>3.44</v>
      </c>
      <c r="I51" s="95">
        <v>3.33</v>
      </c>
      <c r="J51" s="95">
        <v>3.24</v>
      </c>
      <c r="K51" s="95">
        <v>3.22</v>
      </c>
      <c r="L51" s="95">
        <v>3.25</v>
      </c>
      <c r="M51" s="95">
        <v>3.3</v>
      </c>
      <c r="N51" s="95">
        <v>3.32</v>
      </c>
      <c r="O51" s="95">
        <v>3.35</v>
      </c>
      <c r="P51" s="95">
        <v>3.34</v>
      </c>
      <c r="Q51" s="95">
        <v>3.32</v>
      </c>
      <c r="R51" s="95">
        <v>3.29</v>
      </c>
      <c r="S51" s="95">
        <v>3.25</v>
      </c>
      <c r="T51" s="95">
        <v>3.21</v>
      </c>
      <c r="U51" s="95">
        <v>3.21</v>
      </c>
      <c r="V51" s="95">
        <v>3.2</v>
      </c>
      <c r="W51" s="95">
        <v>3.23</v>
      </c>
      <c r="X51" s="95">
        <v>3.24</v>
      </c>
      <c r="Y51" s="95">
        <v>3.28</v>
      </c>
      <c r="Z51" s="95">
        <v>3.3</v>
      </c>
      <c r="AA51" s="95">
        <v>3.32</v>
      </c>
      <c r="AB51" s="95">
        <v>3.34</v>
      </c>
      <c r="AC51" s="95">
        <v>3.36</v>
      </c>
      <c r="AD51" s="95">
        <v>3.38</v>
      </c>
      <c r="AE51" s="72" t="s">
        <v>175</v>
      </c>
    </row>
    <row r="52" spans="1:31">
      <c r="A52" s="68" t="s">
        <v>19</v>
      </c>
      <c r="B52" s="68" t="s">
        <v>191</v>
      </c>
      <c r="C52" s="68" t="s">
        <v>72</v>
      </c>
      <c r="D52" s="68" t="s">
        <v>192</v>
      </c>
      <c r="E52" s="95">
        <v>68.619829227794938</v>
      </c>
      <c r="F52" s="95"/>
      <c r="G52" s="95"/>
      <c r="H52" s="95"/>
      <c r="I52" s="95"/>
      <c r="J52" s="95">
        <v>67.111753179890329</v>
      </c>
      <c r="K52" s="95"/>
      <c r="L52" s="95"/>
      <c r="M52" s="95"/>
      <c r="N52" s="95"/>
      <c r="O52" s="95">
        <v>64.579409737041857</v>
      </c>
      <c r="P52" s="95"/>
      <c r="Q52" s="95"/>
      <c r="R52" s="95"/>
      <c r="S52" s="95"/>
      <c r="T52" s="95">
        <v>64.413016879092481</v>
      </c>
      <c r="U52" s="95"/>
      <c r="V52" s="95"/>
      <c r="W52" s="95"/>
      <c r="X52" s="95"/>
      <c r="Y52" s="95">
        <v>65</v>
      </c>
      <c r="Z52" s="95"/>
      <c r="AA52" s="95"/>
      <c r="AB52" s="95"/>
      <c r="AC52" s="95"/>
      <c r="AD52" s="95"/>
      <c r="AE52" s="72" t="s">
        <v>214</v>
      </c>
    </row>
    <row r="53" spans="1:31">
      <c r="A53" s="68" t="s">
        <v>19</v>
      </c>
      <c r="B53" s="68" t="s">
        <v>191</v>
      </c>
      <c r="C53" s="68" t="s">
        <v>215</v>
      </c>
      <c r="D53" s="68" t="s">
        <v>192</v>
      </c>
      <c r="E53" s="95">
        <v>52.505742464553009</v>
      </c>
      <c r="F53" s="95"/>
      <c r="G53" s="95"/>
      <c r="H53" s="95"/>
      <c r="I53" s="95"/>
      <c r="J53" s="95">
        <v>50.346805352280157</v>
      </c>
      <c r="K53" s="95"/>
      <c r="L53" s="95"/>
      <c r="M53" s="95"/>
      <c r="N53" s="95"/>
      <c r="O53" s="95">
        <v>46.019144327031228</v>
      </c>
      <c r="P53" s="95"/>
      <c r="Q53" s="95"/>
      <c r="R53" s="95"/>
      <c r="S53" s="95"/>
      <c r="T53" s="95">
        <v>44.034356996045602</v>
      </c>
      <c r="U53" s="95"/>
      <c r="V53" s="95"/>
      <c r="W53" s="95"/>
      <c r="X53" s="95"/>
      <c r="Y53" s="95">
        <v>43.462960957318629</v>
      </c>
      <c r="Z53" s="95"/>
      <c r="AA53" s="95"/>
      <c r="AB53" s="95"/>
      <c r="AC53" s="95"/>
      <c r="AD53" s="95">
        <v>42.949109416241058</v>
      </c>
      <c r="AE53" s="72" t="s">
        <v>214</v>
      </c>
    </row>
    <row r="54" spans="1:31">
      <c r="A54" s="68" t="s">
        <v>19</v>
      </c>
      <c r="B54" s="68" t="s">
        <v>191</v>
      </c>
      <c r="C54" s="68" t="s">
        <v>216</v>
      </c>
      <c r="D54" s="68" t="s">
        <v>192</v>
      </c>
      <c r="E54" s="95">
        <v>59.080321500281443</v>
      </c>
      <c r="F54" s="95"/>
      <c r="G54" s="95"/>
      <c r="H54" s="95"/>
      <c r="I54" s="95"/>
      <c r="J54" s="95">
        <v>58.215038881310157</v>
      </c>
      <c r="K54" s="95"/>
      <c r="L54" s="95"/>
      <c r="M54" s="95"/>
      <c r="N54" s="95"/>
      <c r="O54" s="95">
        <v>53.694577982331708</v>
      </c>
      <c r="P54" s="95"/>
      <c r="Q54" s="95"/>
      <c r="R54" s="95"/>
      <c r="S54" s="95"/>
      <c r="T54" s="95">
        <v>51.012489722343048</v>
      </c>
      <c r="U54" s="95"/>
      <c r="V54" s="95"/>
      <c r="W54" s="95"/>
      <c r="X54" s="95"/>
      <c r="Y54" s="95">
        <v>51.401497973652617</v>
      </c>
      <c r="Z54" s="95"/>
      <c r="AA54" s="95"/>
      <c r="AB54" s="95"/>
      <c r="AC54" s="95"/>
      <c r="AD54" s="95">
        <v>51.848501462802012</v>
      </c>
      <c r="AE54" s="72" t="s">
        <v>214</v>
      </c>
    </row>
    <row r="55" spans="1:31">
      <c r="A55" s="68" t="s">
        <v>19</v>
      </c>
      <c r="B55" s="68" t="s">
        <v>191</v>
      </c>
      <c r="C55" s="68" t="s">
        <v>217</v>
      </c>
      <c r="D55" s="68" t="s">
        <v>192</v>
      </c>
      <c r="E55" s="95">
        <v>50.407284882961171</v>
      </c>
      <c r="F55" s="95"/>
      <c r="G55" s="95"/>
      <c r="H55" s="95"/>
      <c r="I55" s="95"/>
      <c r="J55" s="95">
        <v>48.751253223716127</v>
      </c>
      <c r="K55" s="95"/>
      <c r="L55" s="95"/>
      <c r="M55" s="95"/>
      <c r="N55" s="95"/>
      <c r="O55" s="95">
        <v>44.926699863812068</v>
      </c>
      <c r="P55" s="95"/>
      <c r="Q55" s="95"/>
      <c r="R55" s="95"/>
      <c r="S55" s="95"/>
      <c r="T55" s="95">
        <v>42.940152843046448</v>
      </c>
      <c r="U55" s="95"/>
      <c r="V55" s="95"/>
      <c r="W55" s="95"/>
      <c r="X55" s="95"/>
      <c r="Y55" s="95">
        <v>42.367162999070047</v>
      </c>
      <c r="Z55" s="95"/>
      <c r="AA55" s="95"/>
      <c r="AB55" s="95"/>
      <c r="AC55" s="95"/>
      <c r="AD55" s="95">
        <v>41.85186789947317</v>
      </c>
      <c r="AE55" s="72" t="s">
        <v>214</v>
      </c>
    </row>
    <row r="56" spans="1:31">
      <c r="A56" s="68" t="s">
        <v>19</v>
      </c>
      <c r="B56" s="68" t="s">
        <v>218</v>
      </c>
      <c r="C56" s="68" t="s">
        <v>72</v>
      </c>
      <c r="D56" s="68" t="s">
        <v>192</v>
      </c>
      <c r="E56" s="95">
        <v>89.1666666666667</v>
      </c>
      <c r="F56" s="95"/>
      <c r="G56" s="95"/>
      <c r="H56" s="95"/>
      <c r="I56" s="95"/>
      <c r="J56" s="95">
        <v>78.9722222222222</v>
      </c>
      <c r="K56" s="95"/>
      <c r="L56" s="95"/>
      <c r="M56" s="95"/>
      <c r="N56" s="95"/>
      <c r="O56" s="95">
        <v>72.1388888888889</v>
      </c>
      <c r="P56" s="95"/>
      <c r="Q56" s="95"/>
      <c r="R56" s="95"/>
      <c r="S56" s="95"/>
      <c r="T56" s="95">
        <v>68.5555555555556</v>
      </c>
      <c r="U56" s="95"/>
      <c r="V56" s="95"/>
      <c r="W56" s="95"/>
      <c r="X56" s="95"/>
      <c r="Y56" s="95">
        <v>64.1388888888889</v>
      </c>
      <c r="Z56" s="95"/>
      <c r="AA56" s="95"/>
      <c r="AB56" s="95"/>
      <c r="AC56" s="95"/>
      <c r="AD56" s="95"/>
      <c r="AE56" s="72" t="s">
        <v>214</v>
      </c>
    </row>
    <row r="57" spans="1:31">
      <c r="A57" s="68" t="s">
        <v>19</v>
      </c>
      <c r="B57" s="68" t="s">
        <v>62</v>
      </c>
      <c r="C57" s="68" t="s">
        <v>219</v>
      </c>
      <c r="D57" s="68" t="s">
        <v>220</v>
      </c>
      <c r="E57" s="95">
        <v>35.082027394663797</v>
      </c>
      <c r="F57" s="95"/>
      <c r="G57" s="95"/>
      <c r="H57" s="95"/>
      <c r="I57" s="95"/>
      <c r="J57" s="95">
        <v>38.72201236302589</v>
      </c>
      <c r="K57" s="95"/>
      <c r="L57" s="95"/>
      <c r="M57" s="95"/>
      <c r="N57" s="95"/>
      <c r="O57" s="95">
        <v>36.273610181159064</v>
      </c>
      <c r="P57" s="95"/>
      <c r="Q57" s="95"/>
      <c r="R57" s="95"/>
      <c r="S57" s="95"/>
      <c r="T57" s="95">
        <v>36.233920226537812</v>
      </c>
      <c r="U57" s="95"/>
      <c r="V57" s="95"/>
      <c r="W57" s="95"/>
      <c r="X57" s="95"/>
      <c r="Y57" s="95">
        <v>33.897628700500654</v>
      </c>
      <c r="Z57" s="95"/>
      <c r="AA57" s="95"/>
      <c r="AB57" s="95"/>
      <c r="AC57" s="95"/>
      <c r="AD57" s="95"/>
      <c r="AE57" s="72" t="s">
        <v>201</v>
      </c>
    </row>
    <row r="58" spans="1:31">
      <c r="A58" s="68" t="s">
        <v>19</v>
      </c>
      <c r="B58" s="68" t="s">
        <v>62</v>
      </c>
      <c r="C58" s="68" t="s">
        <v>221</v>
      </c>
      <c r="D58" s="68" t="s">
        <v>220</v>
      </c>
      <c r="E58" s="95">
        <v>23.909951744517706</v>
      </c>
      <c r="F58" s="95"/>
      <c r="G58" s="95"/>
      <c r="H58" s="95"/>
      <c r="I58" s="95"/>
      <c r="J58" s="95">
        <v>24.940741037814959</v>
      </c>
      <c r="K58" s="95"/>
      <c r="L58" s="95"/>
      <c r="M58" s="95"/>
      <c r="N58" s="95"/>
      <c r="O58" s="95">
        <v>27.36</v>
      </c>
      <c r="P58" s="95"/>
      <c r="Q58" s="95"/>
      <c r="R58" s="95"/>
      <c r="S58" s="95"/>
      <c r="T58" s="95">
        <v>28.4</v>
      </c>
      <c r="U58" s="95"/>
      <c r="V58" s="95"/>
      <c r="W58" s="95"/>
      <c r="X58" s="95"/>
      <c r="Y58" s="95">
        <v>27.21</v>
      </c>
      <c r="Z58" s="95"/>
      <c r="AA58" s="95"/>
      <c r="AB58" s="95"/>
      <c r="AC58" s="95"/>
      <c r="AD58" s="95"/>
      <c r="AE58" s="72" t="s">
        <v>201</v>
      </c>
    </row>
    <row r="59" spans="1:31">
      <c r="A59" s="80" t="s">
        <v>19</v>
      </c>
      <c r="B59" s="68" t="s">
        <v>69</v>
      </c>
      <c r="C59" s="68" t="s">
        <v>94</v>
      </c>
      <c r="D59" s="68" t="s">
        <v>222</v>
      </c>
      <c r="E59" s="95">
        <v>0.32</v>
      </c>
      <c r="F59" s="95"/>
      <c r="G59" s="95"/>
      <c r="H59" s="95"/>
      <c r="I59" s="95"/>
      <c r="J59" s="95">
        <v>0.32</v>
      </c>
      <c r="K59" s="95"/>
      <c r="L59" s="95"/>
      <c r="M59" s="95"/>
      <c r="N59" s="95"/>
      <c r="O59" s="95">
        <v>0.33</v>
      </c>
      <c r="P59" s="95"/>
      <c r="Q59" s="95"/>
      <c r="R59" s="95"/>
      <c r="S59" s="95"/>
      <c r="T59" s="95">
        <v>0.35</v>
      </c>
      <c r="U59" s="95"/>
      <c r="V59" s="95"/>
      <c r="W59" s="95"/>
      <c r="X59" s="95"/>
      <c r="Y59" s="95">
        <v>0.35</v>
      </c>
      <c r="Z59" s="95"/>
      <c r="AA59" s="95"/>
      <c r="AB59" s="95"/>
      <c r="AC59" s="95"/>
      <c r="AD59" s="95"/>
      <c r="AE59" s="72" t="s">
        <v>190</v>
      </c>
    </row>
    <row r="60" spans="1:31">
      <c r="A60" s="80" t="s">
        <v>19</v>
      </c>
      <c r="B60" s="68" t="s">
        <v>69</v>
      </c>
      <c r="C60" s="68" t="s">
        <v>223</v>
      </c>
      <c r="D60" s="68" t="s">
        <v>222</v>
      </c>
      <c r="E60" s="95">
        <v>0.24</v>
      </c>
      <c r="F60" s="95"/>
      <c r="G60" s="95"/>
      <c r="H60" s="95"/>
      <c r="I60" s="95"/>
      <c r="J60" s="95">
        <v>0.23799999999999999</v>
      </c>
      <c r="K60" s="95"/>
      <c r="L60" s="95"/>
      <c r="M60" s="95"/>
      <c r="N60" s="95"/>
      <c r="O60" s="95">
        <v>0.25</v>
      </c>
      <c r="P60" s="95"/>
      <c r="Q60" s="95"/>
      <c r="R60" s="95"/>
      <c r="S60" s="95"/>
      <c r="T60" s="95">
        <v>0.26</v>
      </c>
      <c r="U60" s="95"/>
      <c r="V60" s="95"/>
      <c r="W60" s="95"/>
      <c r="X60" s="95"/>
      <c r="Y60" s="95">
        <v>0.26</v>
      </c>
      <c r="Z60" s="95"/>
      <c r="AA60" s="95"/>
      <c r="AB60" s="95"/>
      <c r="AC60" s="95"/>
      <c r="AD60" s="95"/>
      <c r="AE60" s="72" t="s">
        <v>190</v>
      </c>
    </row>
    <row r="61" spans="1:31">
      <c r="A61" s="68" t="s">
        <v>224</v>
      </c>
      <c r="B61" s="68" t="s">
        <v>47</v>
      </c>
      <c r="C61" s="68" t="s">
        <v>225</v>
      </c>
      <c r="D61" s="68" t="s">
        <v>226</v>
      </c>
      <c r="E61" s="95">
        <v>1.62</v>
      </c>
      <c r="F61" s="95">
        <v>1.59</v>
      </c>
      <c r="G61" s="95">
        <v>1.61</v>
      </c>
      <c r="H61" s="95">
        <v>1.63</v>
      </c>
      <c r="I61" s="95">
        <v>1.66</v>
      </c>
      <c r="J61" s="95">
        <v>1.68</v>
      </c>
      <c r="K61" s="95">
        <v>1.7</v>
      </c>
      <c r="L61" s="95">
        <v>1.72</v>
      </c>
      <c r="M61" s="95">
        <v>1.74</v>
      </c>
      <c r="N61" s="95">
        <v>1.76</v>
      </c>
      <c r="O61" s="95">
        <v>1.77</v>
      </c>
      <c r="P61" s="95">
        <v>1.79</v>
      </c>
      <c r="Q61" s="95">
        <v>1.81</v>
      </c>
      <c r="R61" s="95">
        <v>1.82</v>
      </c>
      <c r="S61" s="95">
        <v>1.84</v>
      </c>
      <c r="T61" s="95">
        <v>1.85</v>
      </c>
      <c r="U61" s="95">
        <v>1.86</v>
      </c>
      <c r="V61" s="95">
        <v>1.87</v>
      </c>
      <c r="W61" s="95">
        <v>1.88</v>
      </c>
      <c r="X61" s="95">
        <v>1.89</v>
      </c>
      <c r="Y61" s="95">
        <v>1.9</v>
      </c>
      <c r="Z61" s="95">
        <v>1.91</v>
      </c>
      <c r="AA61" s="95">
        <v>1.92</v>
      </c>
      <c r="AB61" s="95">
        <v>1.93</v>
      </c>
      <c r="AC61" s="95">
        <v>1.93</v>
      </c>
      <c r="AD61" s="95">
        <v>1.94</v>
      </c>
      <c r="AE61" s="72" t="s">
        <v>175</v>
      </c>
    </row>
    <row r="62" spans="1:31">
      <c r="A62" s="68" t="s">
        <v>224</v>
      </c>
      <c r="B62" s="68" t="s">
        <v>47</v>
      </c>
      <c r="C62" s="68" t="s">
        <v>227</v>
      </c>
      <c r="D62" s="68" t="s">
        <v>226</v>
      </c>
      <c r="E62" s="95">
        <v>0.77</v>
      </c>
      <c r="F62" s="95">
        <v>0.73</v>
      </c>
      <c r="G62" s="95">
        <v>0.73</v>
      </c>
      <c r="H62" s="95">
        <v>0.73</v>
      </c>
      <c r="I62" s="95">
        <v>0.73</v>
      </c>
      <c r="J62" s="95">
        <v>0.74</v>
      </c>
      <c r="K62" s="95">
        <v>0.73</v>
      </c>
      <c r="L62" s="95">
        <v>0.73</v>
      </c>
      <c r="M62" s="95">
        <v>0.73</v>
      </c>
      <c r="N62" s="95">
        <v>0.73</v>
      </c>
      <c r="O62" s="95">
        <v>0.73</v>
      </c>
      <c r="P62" s="95">
        <v>0.73</v>
      </c>
      <c r="Q62" s="95">
        <v>0.73</v>
      </c>
      <c r="R62" s="95">
        <v>0.73</v>
      </c>
      <c r="S62" s="95">
        <v>0.72</v>
      </c>
      <c r="T62" s="95">
        <v>0.72</v>
      </c>
      <c r="U62" s="95">
        <v>0.72</v>
      </c>
      <c r="V62" s="95">
        <v>0.72</v>
      </c>
      <c r="W62" s="95">
        <v>0.71</v>
      </c>
      <c r="X62" s="95">
        <v>0.71</v>
      </c>
      <c r="Y62" s="95">
        <v>0.71</v>
      </c>
      <c r="Z62" s="95">
        <v>0.7</v>
      </c>
      <c r="AA62" s="95">
        <v>0.7</v>
      </c>
      <c r="AB62" s="95">
        <v>0.69</v>
      </c>
      <c r="AC62" s="95">
        <v>0.69</v>
      </c>
      <c r="AD62" s="95">
        <v>0.69</v>
      </c>
      <c r="AE62" s="72" t="s">
        <v>175</v>
      </c>
    </row>
    <row r="63" spans="1:31">
      <c r="A63" s="68" t="s">
        <v>224</v>
      </c>
      <c r="B63" s="68" t="s">
        <v>47</v>
      </c>
      <c r="C63" s="68" t="s">
        <v>228</v>
      </c>
      <c r="D63" s="68" t="s">
        <v>226</v>
      </c>
      <c r="E63" s="95">
        <v>0.14000000000000001</v>
      </c>
      <c r="F63" s="95">
        <v>0.16</v>
      </c>
      <c r="G63" s="95">
        <v>0.19</v>
      </c>
      <c r="H63" s="95">
        <v>0.22</v>
      </c>
      <c r="I63" s="95">
        <v>0.25</v>
      </c>
      <c r="J63" s="95">
        <v>0.28000000000000003</v>
      </c>
      <c r="K63" s="95">
        <v>0.31</v>
      </c>
      <c r="L63" s="95">
        <v>0.33</v>
      </c>
      <c r="M63" s="95">
        <v>0.36</v>
      </c>
      <c r="N63" s="95">
        <v>0.38</v>
      </c>
      <c r="O63" s="95">
        <v>0.4</v>
      </c>
      <c r="P63" s="95">
        <v>0.43</v>
      </c>
      <c r="Q63" s="95">
        <v>0.45</v>
      </c>
      <c r="R63" s="95">
        <v>0.47</v>
      </c>
      <c r="S63" s="95">
        <v>0.49</v>
      </c>
      <c r="T63" s="95">
        <v>0.51</v>
      </c>
      <c r="U63" s="95">
        <v>0.53</v>
      </c>
      <c r="V63" s="95">
        <v>0.54</v>
      </c>
      <c r="W63" s="95">
        <v>0.56000000000000005</v>
      </c>
      <c r="X63" s="95">
        <v>0.57999999999999996</v>
      </c>
      <c r="Y63" s="95">
        <v>0.59</v>
      </c>
      <c r="Z63" s="95">
        <v>0.61</v>
      </c>
      <c r="AA63" s="95">
        <v>0.62</v>
      </c>
      <c r="AB63" s="95">
        <v>0.64</v>
      </c>
      <c r="AC63" s="95">
        <v>0.65</v>
      </c>
      <c r="AD63" s="95">
        <v>0.66</v>
      </c>
      <c r="AE63" s="72" t="s">
        <v>175</v>
      </c>
    </row>
    <row r="64" spans="1:31">
      <c r="A64" s="68" t="s">
        <v>224</v>
      </c>
      <c r="B64" s="68" t="s">
        <v>47</v>
      </c>
      <c r="C64" s="68" t="s">
        <v>229</v>
      </c>
      <c r="D64" s="68" t="s">
        <v>226</v>
      </c>
      <c r="E64" s="95">
        <v>0.46</v>
      </c>
      <c r="F64" s="95">
        <v>0.44</v>
      </c>
      <c r="G64" s="95">
        <v>0.43</v>
      </c>
      <c r="H64" s="95">
        <v>0.42</v>
      </c>
      <c r="I64" s="95">
        <v>0.41</v>
      </c>
      <c r="J64" s="95">
        <v>0.4</v>
      </c>
      <c r="K64" s="95">
        <v>0.39</v>
      </c>
      <c r="L64" s="95">
        <v>0.38</v>
      </c>
      <c r="M64" s="95">
        <v>0.37</v>
      </c>
      <c r="N64" s="95">
        <v>0.37</v>
      </c>
      <c r="O64" s="95">
        <v>0.36</v>
      </c>
      <c r="P64" s="95">
        <v>0.35</v>
      </c>
      <c r="Q64" s="95">
        <v>0.34</v>
      </c>
      <c r="R64" s="95">
        <v>0.34</v>
      </c>
      <c r="S64" s="95">
        <v>0.33</v>
      </c>
      <c r="T64" s="95">
        <v>0.33</v>
      </c>
      <c r="U64" s="95">
        <v>0.32</v>
      </c>
      <c r="V64" s="95">
        <v>0.32</v>
      </c>
      <c r="W64" s="95">
        <v>0.31</v>
      </c>
      <c r="X64" s="95">
        <v>0.31</v>
      </c>
      <c r="Y64" s="95">
        <v>0.3</v>
      </c>
      <c r="Z64" s="95">
        <v>0.3</v>
      </c>
      <c r="AA64" s="95">
        <v>0.28999999999999998</v>
      </c>
      <c r="AB64" s="95">
        <v>0.28999999999999998</v>
      </c>
      <c r="AC64" s="95">
        <v>0.28000000000000003</v>
      </c>
      <c r="AD64" s="95">
        <v>0.28000000000000003</v>
      </c>
      <c r="AE64" s="72" t="s">
        <v>175</v>
      </c>
    </row>
    <row r="65" spans="1:31">
      <c r="A65" s="68" t="s">
        <v>224</v>
      </c>
      <c r="B65" s="68" t="s">
        <v>47</v>
      </c>
      <c r="C65" s="68" t="s">
        <v>230</v>
      </c>
      <c r="D65" s="68" t="s">
        <v>226</v>
      </c>
      <c r="E65" s="95">
        <v>0.26</v>
      </c>
      <c r="F65" s="95">
        <v>0.25</v>
      </c>
      <c r="G65" s="95">
        <v>0.26</v>
      </c>
      <c r="H65" s="95">
        <v>0.26</v>
      </c>
      <c r="I65" s="95">
        <v>0.26</v>
      </c>
      <c r="J65" s="95">
        <v>0.27</v>
      </c>
      <c r="K65" s="95">
        <v>0.27</v>
      </c>
      <c r="L65" s="95">
        <v>0.27</v>
      </c>
      <c r="M65" s="95">
        <v>0.28000000000000003</v>
      </c>
      <c r="N65" s="95">
        <v>0.28000000000000003</v>
      </c>
      <c r="O65" s="95">
        <v>0.28000000000000003</v>
      </c>
      <c r="P65" s="95">
        <v>0.28999999999999998</v>
      </c>
      <c r="Q65" s="95">
        <v>0.28999999999999998</v>
      </c>
      <c r="R65" s="95">
        <v>0.28999999999999998</v>
      </c>
      <c r="S65" s="95">
        <v>0.28999999999999998</v>
      </c>
      <c r="T65" s="95">
        <v>0.3</v>
      </c>
      <c r="U65" s="95">
        <v>0.3</v>
      </c>
      <c r="V65" s="95">
        <v>0.3</v>
      </c>
      <c r="W65" s="95">
        <v>0.3</v>
      </c>
      <c r="X65" s="95">
        <v>0.3</v>
      </c>
      <c r="Y65" s="95">
        <v>0.3</v>
      </c>
      <c r="Z65" s="95">
        <v>0.31</v>
      </c>
      <c r="AA65" s="95">
        <v>0.31</v>
      </c>
      <c r="AB65" s="95">
        <v>0.31</v>
      </c>
      <c r="AC65" s="95">
        <v>0.31</v>
      </c>
      <c r="AD65" s="95">
        <v>0.31</v>
      </c>
      <c r="AE65" s="72" t="s">
        <v>175</v>
      </c>
    </row>
    <row r="66" spans="1:31">
      <c r="A66" s="68" t="s">
        <v>224</v>
      </c>
      <c r="B66" s="68" t="s">
        <v>47</v>
      </c>
      <c r="C66" s="68" t="s">
        <v>231</v>
      </c>
      <c r="D66" s="68" t="s">
        <v>226</v>
      </c>
      <c r="E66" s="95">
        <v>1.8</v>
      </c>
      <c r="F66" s="95">
        <v>1.75</v>
      </c>
      <c r="G66" s="95">
        <v>1.76</v>
      </c>
      <c r="H66" s="95">
        <v>1.77</v>
      </c>
      <c r="I66" s="95">
        <v>1.79</v>
      </c>
      <c r="J66" s="95">
        <v>1.8</v>
      </c>
      <c r="K66" s="95">
        <v>1.81</v>
      </c>
      <c r="L66" s="95">
        <v>1.82</v>
      </c>
      <c r="M66" s="95">
        <v>1.83</v>
      </c>
      <c r="N66" s="95">
        <v>1.84</v>
      </c>
      <c r="O66" s="95">
        <v>1.86</v>
      </c>
      <c r="P66" s="95">
        <v>1.86</v>
      </c>
      <c r="Q66" s="95">
        <v>1.87</v>
      </c>
      <c r="R66" s="95">
        <v>1.88</v>
      </c>
      <c r="S66" s="95">
        <v>1.89</v>
      </c>
      <c r="T66" s="95">
        <v>1.9</v>
      </c>
      <c r="U66" s="95">
        <v>1.91</v>
      </c>
      <c r="V66" s="95">
        <v>1.91</v>
      </c>
      <c r="W66" s="95">
        <v>1.92</v>
      </c>
      <c r="X66" s="95">
        <v>1.92</v>
      </c>
      <c r="Y66" s="95">
        <v>1.92</v>
      </c>
      <c r="Z66" s="95">
        <v>1.93</v>
      </c>
      <c r="AA66" s="95">
        <v>1.93</v>
      </c>
      <c r="AB66" s="95">
        <v>1.93</v>
      </c>
      <c r="AC66" s="95">
        <v>1.94</v>
      </c>
      <c r="AD66" s="95">
        <v>1.94</v>
      </c>
      <c r="AE66" s="72" t="s">
        <v>175</v>
      </c>
    </row>
    <row r="67" spans="1:31">
      <c r="A67" s="68" t="s">
        <v>224</v>
      </c>
      <c r="B67" s="68" t="s">
        <v>47</v>
      </c>
      <c r="C67" s="68" t="s">
        <v>232</v>
      </c>
      <c r="D67" s="68" t="s">
        <v>226</v>
      </c>
      <c r="E67" s="95">
        <v>0.75</v>
      </c>
      <c r="F67" s="95">
        <v>0.72</v>
      </c>
      <c r="G67" s="95">
        <v>0.71</v>
      </c>
      <c r="H67" s="95">
        <v>0.71</v>
      </c>
      <c r="I67" s="95">
        <v>0.72</v>
      </c>
      <c r="J67" s="95">
        <v>0.72</v>
      </c>
      <c r="K67" s="95">
        <v>0.72</v>
      </c>
      <c r="L67" s="95">
        <v>0.72</v>
      </c>
      <c r="M67" s="95">
        <v>0.72</v>
      </c>
      <c r="N67" s="95">
        <v>0.72</v>
      </c>
      <c r="O67" s="95">
        <v>0.71</v>
      </c>
      <c r="P67" s="95">
        <v>0.71</v>
      </c>
      <c r="Q67" s="95">
        <v>0.71</v>
      </c>
      <c r="R67" s="95">
        <v>0.71</v>
      </c>
      <c r="S67" s="95">
        <v>0.71</v>
      </c>
      <c r="T67" s="95">
        <v>0.71</v>
      </c>
      <c r="U67" s="95">
        <v>0.7</v>
      </c>
      <c r="V67" s="95">
        <v>0.7</v>
      </c>
      <c r="W67" s="95">
        <v>0.7</v>
      </c>
      <c r="X67" s="95">
        <v>0.69</v>
      </c>
      <c r="Y67" s="95">
        <v>0.69</v>
      </c>
      <c r="Z67" s="95">
        <v>0.69</v>
      </c>
      <c r="AA67" s="95">
        <v>0.68</v>
      </c>
      <c r="AB67" s="95">
        <v>0.68</v>
      </c>
      <c r="AC67" s="95">
        <v>0.68</v>
      </c>
      <c r="AD67" s="95">
        <v>0.67</v>
      </c>
      <c r="AE67" s="72" t="s">
        <v>175</v>
      </c>
    </row>
    <row r="68" spans="1:31">
      <c r="A68" s="68" t="s">
        <v>224</v>
      </c>
      <c r="B68" s="68" t="s">
        <v>47</v>
      </c>
      <c r="C68" s="68" t="s">
        <v>233</v>
      </c>
      <c r="D68" s="68" t="s">
        <v>226</v>
      </c>
      <c r="E68" s="95">
        <v>0.12</v>
      </c>
      <c r="F68" s="95">
        <v>0.14000000000000001</v>
      </c>
      <c r="G68" s="95">
        <v>0.17</v>
      </c>
      <c r="H68" s="95">
        <v>0.19</v>
      </c>
      <c r="I68" s="95">
        <v>0.22</v>
      </c>
      <c r="J68" s="95">
        <v>0.24</v>
      </c>
      <c r="K68" s="95">
        <v>0.26</v>
      </c>
      <c r="L68" s="95">
        <v>0.28000000000000003</v>
      </c>
      <c r="M68" s="95">
        <v>0.31</v>
      </c>
      <c r="N68" s="95">
        <v>0.33</v>
      </c>
      <c r="O68" s="95">
        <v>0.35</v>
      </c>
      <c r="P68" s="95">
        <v>0.36</v>
      </c>
      <c r="Q68" s="95">
        <v>0.38</v>
      </c>
      <c r="R68" s="95">
        <v>0.4</v>
      </c>
      <c r="S68" s="95">
        <v>0.42</v>
      </c>
      <c r="T68" s="95">
        <v>0.43</v>
      </c>
      <c r="U68" s="95">
        <v>0.45</v>
      </c>
      <c r="V68" s="95">
        <v>0.47</v>
      </c>
      <c r="W68" s="95">
        <v>0.48</v>
      </c>
      <c r="X68" s="95">
        <v>0.49</v>
      </c>
      <c r="Y68" s="95">
        <v>0.51</v>
      </c>
      <c r="Z68" s="95">
        <v>0.52</v>
      </c>
      <c r="AA68" s="95">
        <v>0.53</v>
      </c>
      <c r="AB68" s="95">
        <v>0.55000000000000004</v>
      </c>
      <c r="AC68" s="95">
        <v>0.56000000000000005</v>
      </c>
      <c r="AD68" s="95">
        <v>0.56999999999999995</v>
      </c>
      <c r="AE68" s="72" t="s">
        <v>175</v>
      </c>
    </row>
    <row r="69" spans="1:31">
      <c r="A69" s="68" t="s">
        <v>224</v>
      </c>
      <c r="B69" s="68" t="s">
        <v>47</v>
      </c>
      <c r="C69" s="68" t="s">
        <v>234</v>
      </c>
      <c r="D69" s="68" t="s">
        <v>226</v>
      </c>
      <c r="E69" s="95">
        <v>0.63</v>
      </c>
      <c r="F69" s="95">
        <v>0.62</v>
      </c>
      <c r="G69" s="95">
        <v>0.6</v>
      </c>
      <c r="H69" s="95">
        <v>0.57999999999999996</v>
      </c>
      <c r="I69" s="95">
        <v>0.56999999999999995</v>
      </c>
      <c r="J69" s="95">
        <v>0.55000000000000004</v>
      </c>
      <c r="K69" s="95">
        <v>0.54</v>
      </c>
      <c r="L69" s="95">
        <v>0.53</v>
      </c>
      <c r="M69" s="95">
        <v>0.52</v>
      </c>
      <c r="N69" s="95">
        <v>0.51</v>
      </c>
      <c r="O69" s="95">
        <v>0.5</v>
      </c>
      <c r="P69" s="95">
        <v>0.49</v>
      </c>
      <c r="Q69" s="95">
        <v>0.48</v>
      </c>
      <c r="R69" s="95">
        <v>0.47</v>
      </c>
      <c r="S69" s="95">
        <v>0.46</v>
      </c>
      <c r="T69" s="95">
        <v>0.45</v>
      </c>
      <c r="U69" s="95">
        <v>0.45</v>
      </c>
      <c r="V69" s="95">
        <v>0.44</v>
      </c>
      <c r="W69" s="95">
        <v>0.43</v>
      </c>
      <c r="X69" s="95">
        <v>0.43</v>
      </c>
      <c r="Y69" s="95">
        <v>0.42</v>
      </c>
      <c r="Z69" s="95">
        <v>0.41</v>
      </c>
      <c r="AA69" s="95">
        <v>0.4</v>
      </c>
      <c r="AB69" s="95">
        <v>0.4</v>
      </c>
      <c r="AC69" s="95">
        <v>0.39</v>
      </c>
      <c r="AD69" s="95">
        <v>0.39</v>
      </c>
      <c r="AE69" s="72" t="s">
        <v>175</v>
      </c>
    </row>
    <row r="70" spans="1:31">
      <c r="A70" s="68" t="s">
        <v>224</v>
      </c>
      <c r="B70" s="68" t="s">
        <v>47</v>
      </c>
      <c r="C70" s="68" t="s">
        <v>235</v>
      </c>
      <c r="D70" s="68" t="s">
        <v>226</v>
      </c>
      <c r="E70" s="95">
        <v>0.28999999999999998</v>
      </c>
      <c r="F70" s="95">
        <v>0.28000000000000003</v>
      </c>
      <c r="G70" s="95">
        <v>0.28000000000000003</v>
      </c>
      <c r="H70" s="95">
        <v>0.28000000000000003</v>
      </c>
      <c r="I70" s="95">
        <v>0.28999999999999998</v>
      </c>
      <c r="J70" s="95">
        <v>0.28999999999999998</v>
      </c>
      <c r="K70" s="95">
        <v>0.28999999999999998</v>
      </c>
      <c r="L70" s="95">
        <v>0.28999999999999998</v>
      </c>
      <c r="M70" s="95">
        <v>0.28999999999999998</v>
      </c>
      <c r="N70" s="95">
        <v>0.28999999999999998</v>
      </c>
      <c r="O70" s="95">
        <v>0.3</v>
      </c>
      <c r="P70" s="95">
        <v>0.3</v>
      </c>
      <c r="Q70" s="95">
        <v>0.3</v>
      </c>
      <c r="R70" s="95">
        <v>0.3</v>
      </c>
      <c r="S70" s="95">
        <v>0.3</v>
      </c>
      <c r="T70" s="95">
        <v>0.3</v>
      </c>
      <c r="U70" s="95">
        <v>0.3</v>
      </c>
      <c r="V70" s="95">
        <v>0.31</v>
      </c>
      <c r="W70" s="95">
        <v>0.31</v>
      </c>
      <c r="X70" s="95">
        <v>0.31</v>
      </c>
      <c r="Y70" s="95">
        <v>0.31</v>
      </c>
      <c r="Z70" s="95">
        <v>0.31</v>
      </c>
      <c r="AA70" s="95">
        <v>0.31</v>
      </c>
      <c r="AB70" s="95">
        <v>0.31</v>
      </c>
      <c r="AC70" s="95">
        <v>0.31</v>
      </c>
      <c r="AD70" s="95">
        <v>0.31</v>
      </c>
      <c r="AE70" s="72" t="s">
        <v>175</v>
      </c>
    </row>
    <row r="71" spans="1:31">
      <c r="A71" s="68" t="s">
        <v>224</v>
      </c>
      <c r="B71" s="68" t="s">
        <v>47</v>
      </c>
      <c r="C71" s="68" t="s">
        <v>236</v>
      </c>
      <c r="D71" s="68" t="s">
        <v>226</v>
      </c>
      <c r="E71" s="95">
        <v>0.98008894289064985</v>
      </c>
      <c r="F71" s="95">
        <v>0.95888008353149168</v>
      </c>
      <c r="G71" s="95">
        <v>0.98883023801621239</v>
      </c>
      <c r="H71" s="95">
        <v>1.0271295644147638</v>
      </c>
      <c r="I71" s="95">
        <v>1.0630564954185708</v>
      </c>
      <c r="J71" s="95">
        <v>1.0981523036485983</v>
      </c>
      <c r="K71" s="95">
        <v>1.1266201035392802</v>
      </c>
      <c r="L71" s="95">
        <v>1.1542324066036198</v>
      </c>
      <c r="M71" s="95">
        <v>1.1807800886732449</v>
      </c>
      <c r="N71" s="95">
        <v>1.2062619980864888</v>
      </c>
      <c r="O71" s="95">
        <v>1.2307396223482208</v>
      </c>
      <c r="P71" s="95">
        <v>1.2542832376534363</v>
      </c>
      <c r="Q71" s="95">
        <v>1.2769657008009505</v>
      </c>
      <c r="R71" s="95">
        <v>1.2987870506117682</v>
      </c>
      <c r="S71" s="95">
        <v>1.3197830736361846</v>
      </c>
      <c r="T71" s="95">
        <v>1.3399914100570864</v>
      </c>
      <c r="U71" s="95">
        <v>1.3569532537923328</v>
      </c>
      <c r="V71" s="95">
        <v>1.3731845524105744</v>
      </c>
      <c r="W71" s="95">
        <v>1.3887094181462893</v>
      </c>
      <c r="X71" s="95">
        <v>1.403547543290097</v>
      </c>
      <c r="Y71" s="95">
        <v>1.4177095037761014</v>
      </c>
      <c r="Z71" s="95">
        <v>1.4312023878044273</v>
      </c>
      <c r="AA71" s="95">
        <v>1.4440217878510939</v>
      </c>
      <c r="AB71" s="95">
        <v>1.4561681940714581</v>
      </c>
      <c r="AC71" s="95">
        <v>1.4676451191854722</v>
      </c>
      <c r="AD71" s="95">
        <v>1.4784613745813371</v>
      </c>
      <c r="AE71" s="72" t="s">
        <v>175</v>
      </c>
    </row>
    <row r="72" spans="1:31">
      <c r="A72" s="68" t="s">
        <v>224</v>
      </c>
      <c r="B72" s="68" t="s">
        <v>47</v>
      </c>
      <c r="C72" s="68" t="s">
        <v>237</v>
      </c>
      <c r="D72" s="68" t="s">
        <v>226</v>
      </c>
      <c r="E72" s="95">
        <v>0.62370750147845788</v>
      </c>
      <c r="F72" s="95">
        <v>0.58680493265295619</v>
      </c>
      <c r="G72" s="95">
        <v>0.58201938464961989</v>
      </c>
      <c r="H72" s="95">
        <v>0.58594602354911918</v>
      </c>
      <c r="I72" s="95">
        <v>0.5893263782305439</v>
      </c>
      <c r="J72" s="95">
        <v>0.59271365837342083</v>
      </c>
      <c r="K72" s="95">
        <v>0.5913683976677272</v>
      </c>
      <c r="L72" s="95">
        <v>0.59002313696203346</v>
      </c>
      <c r="M72" s="95">
        <v>0.58867787625633994</v>
      </c>
      <c r="N72" s="95">
        <v>0.58733261555064631</v>
      </c>
      <c r="O72" s="95">
        <v>0.58598735484495257</v>
      </c>
      <c r="P72" s="95">
        <v>0.58464209413925894</v>
      </c>
      <c r="Q72" s="95">
        <v>0.58329683343356531</v>
      </c>
      <c r="R72" s="95">
        <v>0.58195157272787179</v>
      </c>
      <c r="S72" s="95">
        <v>0.58060631202217805</v>
      </c>
      <c r="T72" s="95">
        <v>0.57926105131648442</v>
      </c>
      <c r="U72" s="95">
        <v>0.57582084830447178</v>
      </c>
      <c r="V72" s="95">
        <v>0.57237885143142209</v>
      </c>
      <c r="W72" s="95">
        <v>0.56893416460693869</v>
      </c>
      <c r="X72" s="95">
        <v>0.56548556790779125</v>
      </c>
      <c r="Y72" s="95">
        <v>0.56203101304902481</v>
      </c>
      <c r="Z72" s="95">
        <v>0.55856876844238912</v>
      </c>
      <c r="AA72" s="95">
        <v>0.55509744602115063</v>
      </c>
      <c r="AB72" s="95">
        <v>0.55161610385844639</v>
      </c>
      <c r="AC72" s="95">
        <v>0.54812591533599975</v>
      </c>
      <c r="AD72" s="95">
        <v>0.54463305112501492</v>
      </c>
      <c r="AE72" s="72" t="s">
        <v>175</v>
      </c>
    </row>
    <row r="73" spans="1:31">
      <c r="A73" s="68" t="s">
        <v>224</v>
      </c>
      <c r="B73" s="68" t="s">
        <v>47</v>
      </c>
      <c r="C73" s="68" t="s">
        <v>238</v>
      </c>
      <c r="D73" s="68" t="s">
        <v>226</v>
      </c>
      <c r="E73" s="95">
        <v>0.1408599289157183</v>
      </c>
      <c r="F73" s="95">
        <v>0.16164968261992707</v>
      </c>
      <c r="G73" s="95">
        <v>0.19324754392124802</v>
      </c>
      <c r="H73" s="95">
        <v>0.22306270127322286</v>
      </c>
      <c r="I73" s="95">
        <v>0.2513301077067262</v>
      </c>
      <c r="J73" s="95">
        <v>0.27870673991494971</v>
      </c>
      <c r="K73" s="95">
        <v>0.30513054954217095</v>
      </c>
      <c r="L73" s="95">
        <v>0.33073374730135974</v>
      </c>
      <c r="M73" s="95">
        <v>0.35538529002822217</v>
      </c>
      <c r="N73" s="95">
        <v>0.37909664921204261</v>
      </c>
      <c r="O73" s="95">
        <v>0.40192314827176873</v>
      </c>
      <c r="P73" s="95">
        <v>0.42392586013140826</v>
      </c>
      <c r="Q73" s="95">
        <v>0.44516735043255973</v>
      </c>
      <c r="R73" s="95">
        <v>0.46565395521840391</v>
      </c>
      <c r="S73" s="95">
        <v>0.48541826803444255</v>
      </c>
      <c r="T73" s="95">
        <v>0.50449381217056033</v>
      </c>
      <c r="U73" s="95">
        <v>0.52291105082679046</v>
      </c>
      <c r="V73" s="95">
        <v>0.54069303846596906</v>
      </c>
      <c r="W73" s="95">
        <v>0.55786254740376673</v>
      </c>
      <c r="X73" s="95">
        <v>0.57443890738732173</v>
      </c>
      <c r="Y73" s="95">
        <v>0.59043478673454663</v>
      </c>
      <c r="Z73" s="95">
        <v>0.60585953120604275</v>
      </c>
      <c r="AA73" s="95">
        <v>0.62071280813507579</v>
      </c>
      <c r="AB73" s="95">
        <v>0.63499746745617869</v>
      </c>
      <c r="AC73" s="95">
        <v>0.64871655387183857</v>
      </c>
      <c r="AD73" s="95">
        <v>0.66187242591409834</v>
      </c>
      <c r="AE73" s="72" t="s">
        <v>175</v>
      </c>
    </row>
    <row r="74" spans="1:31">
      <c r="A74" s="68" t="s">
        <v>224</v>
      </c>
      <c r="B74" s="68" t="s">
        <v>47</v>
      </c>
      <c r="C74" s="68" t="s">
        <v>239</v>
      </c>
      <c r="D74" s="68" t="s">
        <v>226</v>
      </c>
      <c r="E74" s="95">
        <v>5.9036723295445508E-2</v>
      </c>
      <c r="F74" s="95">
        <v>5.7326967526689587E-2</v>
      </c>
      <c r="G74" s="95">
        <v>5.5682851274688798E-2</v>
      </c>
      <c r="H74" s="95">
        <v>5.412536292115689E-2</v>
      </c>
      <c r="I74" s="95">
        <v>5.2668300128755771E-2</v>
      </c>
      <c r="J74" s="95">
        <v>5.1396663601207808E-2</v>
      </c>
      <c r="K74" s="95">
        <v>5.0240635596219628E-2</v>
      </c>
      <c r="L74" s="95">
        <v>4.9186314563178006E-2</v>
      </c>
      <c r="M74" s="95">
        <v>4.8189009071105876E-2</v>
      </c>
      <c r="N74" s="95">
        <v>4.7236279847805769E-2</v>
      </c>
      <c r="O74" s="95">
        <v>4.6324473646489318E-2</v>
      </c>
      <c r="P74" s="95">
        <v>4.5451573169195368E-2</v>
      </c>
      <c r="Q74" s="95">
        <v>4.4616236975009937E-2</v>
      </c>
      <c r="R74" s="95">
        <v>4.3812161643445577E-2</v>
      </c>
      <c r="S74" s="95">
        <v>4.3036826360341382E-2</v>
      </c>
      <c r="T74" s="95">
        <v>4.2288338241599555E-2</v>
      </c>
      <c r="U74" s="95">
        <v>4.1564952795067937E-2</v>
      </c>
      <c r="V74" s="95">
        <v>4.0864708766956914E-2</v>
      </c>
      <c r="W74" s="95">
        <v>4.0185992313907341E-2</v>
      </c>
      <c r="X74" s="95">
        <v>3.9527241755388666E-2</v>
      </c>
      <c r="Y74" s="95">
        <v>3.8886724398026588E-2</v>
      </c>
      <c r="Z74" s="95">
        <v>3.8262782540162327E-2</v>
      </c>
      <c r="AA74" s="95">
        <v>3.7653433113600518E-2</v>
      </c>
      <c r="AB74" s="95">
        <v>3.7057180005928191E-2</v>
      </c>
      <c r="AC74" s="95">
        <v>3.6472756998440929E-2</v>
      </c>
      <c r="AD74" s="95">
        <v>3.5899039415791756E-2</v>
      </c>
      <c r="AE74" s="72" t="s">
        <v>175</v>
      </c>
    </row>
    <row r="75" spans="1:31">
      <c r="A75" s="68" t="s">
        <v>224</v>
      </c>
      <c r="B75" s="68" t="s">
        <v>47</v>
      </c>
      <c r="C75" s="68" t="s">
        <v>240</v>
      </c>
      <c r="D75" s="68" t="s">
        <v>226</v>
      </c>
      <c r="E75" s="95">
        <v>0.15648478920102812</v>
      </c>
      <c r="F75" s="95">
        <v>0.15309850073191883</v>
      </c>
      <c r="G75" s="95">
        <v>0.15788045817065577</v>
      </c>
      <c r="H75" s="95">
        <v>0.16399547667126479</v>
      </c>
      <c r="I75" s="95">
        <v>0.16973170935254492</v>
      </c>
      <c r="J75" s="95">
        <v>0.17533524175901988</v>
      </c>
      <c r="K75" s="95">
        <v>0.17988052073316238</v>
      </c>
      <c r="L75" s="95">
        <v>0.18428920777704852</v>
      </c>
      <c r="M75" s="95">
        <v>0.18852791331757693</v>
      </c>
      <c r="N75" s="95">
        <v>0.192596453475994</v>
      </c>
      <c r="O75" s="95">
        <v>0.19650464558501002</v>
      </c>
      <c r="P75" s="95">
        <v>0.20026371021357386</v>
      </c>
      <c r="Q75" s="95">
        <v>0.20388527995981562</v>
      </c>
      <c r="R75" s="95">
        <v>0.20736936102204703</v>
      </c>
      <c r="S75" s="95">
        <v>0.21072166721922278</v>
      </c>
      <c r="T75" s="95">
        <v>0.21394820832844239</v>
      </c>
      <c r="U75" s="95">
        <v>0.21665640186600271</v>
      </c>
      <c r="V75" s="95">
        <v>0.21924795374622616</v>
      </c>
      <c r="W75" s="95">
        <v>0.22172671382167644</v>
      </c>
      <c r="X75" s="95">
        <v>0.22409582623959531</v>
      </c>
      <c r="Y75" s="95">
        <v>0.2263569795945036</v>
      </c>
      <c r="Z75" s="95">
        <v>0.22851130561583294</v>
      </c>
      <c r="AA75" s="95">
        <v>0.23055810058126708</v>
      </c>
      <c r="AB75" s="95">
        <v>0.23249744275090509</v>
      </c>
      <c r="AC75" s="95">
        <v>0.23432989297919304</v>
      </c>
      <c r="AD75" s="95">
        <v>0.23605685812643198</v>
      </c>
      <c r="AE75" s="72" t="s">
        <v>175</v>
      </c>
    </row>
    <row r="76" spans="1:31">
      <c r="A76" s="68" t="s">
        <v>224</v>
      </c>
      <c r="B76" s="68" t="s">
        <v>191</v>
      </c>
      <c r="C76" s="68" t="s">
        <v>241</v>
      </c>
      <c r="D76" s="68" t="s">
        <v>192</v>
      </c>
      <c r="E76" s="95">
        <v>23.67</v>
      </c>
      <c r="F76" s="95"/>
      <c r="G76" s="95"/>
      <c r="H76" s="95"/>
      <c r="I76" s="95"/>
      <c r="J76" s="95">
        <v>38.9</v>
      </c>
      <c r="K76" s="95"/>
      <c r="L76" s="95"/>
      <c r="M76" s="95"/>
      <c r="N76" s="95"/>
      <c r="O76" s="95">
        <v>46.43</v>
      </c>
      <c r="P76" s="95"/>
      <c r="Q76" s="95"/>
      <c r="R76" s="95"/>
      <c r="S76" s="95"/>
      <c r="T76" s="95">
        <v>53.97</v>
      </c>
      <c r="U76" s="95"/>
      <c r="V76" s="95"/>
      <c r="W76" s="95"/>
      <c r="X76" s="95"/>
      <c r="Y76" s="95">
        <v>61.52</v>
      </c>
      <c r="Z76" s="95"/>
      <c r="AA76" s="95"/>
      <c r="AB76" s="95"/>
      <c r="AC76" s="95"/>
      <c r="AD76" s="95">
        <v>61.3</v>
      </c>
      <c r="AE76" s="72" t="s">
        <v>214</v>
      </c>
    </row>
    <row r="77" spans="1:31">
      <c r="A77" s="68" t="s">
        <v>23</v>
      </c>
      <c r="B77" s="68" t="s">
        <v>47</v>
      </c>
      <c r="C77" s="68" t="s">
        <v>112</v>
      </c>
      <c r="D77" s="68" t="s">
        <v>174</v>
      </c>
      <c r="E77" s="95">
        <v>62.02</v>
      </c>
      <c r="F77" s="95">
        <v>58.18</v>
      </c>
      <c r="G77" s="95">
        <v>58.3</v>
      </c>
      <c r="H77" s="95">
        <v>58.04</v>
      </c>
      <c r="I77" s="95">
        <v>57.9</v>
      </c>
      <c r="J77" s="95">
        <v>57.63</v>
      </c>
      <c r="K77" s="95">
        <v>58.3</v>
      </c>
      <c r="L77" s="95">
        <v>59.63</v>
      </c>
      <c r="M77" s="95">
        <v>61.15</v>
      </c>
      <c r="N77" s="95">
        <v>62.63</v>
      </c>
      <c r="O77" s="95">
        <v>64.069999999999993</v>
      </c>
      <c r="P77" s="95">
        <v>65.48</v>
      </c>
      <c r="Q77" s="95">
        <v>66.86</v>
      </c>
      <c r="R77" s="95">
        <v>68.209999999999994</v>
      </c>
      <c r="S77" s="95">
        <v>69.53</v>
      </c>
      <c r="T77" s="95">
        <v>70.819999999999993</v>
      </c>
      <c r="U77" s="95">
        <v>72.900000000000006</v>
      </c>
      <c r="V77" s="95">
        <v>75.010000000000005</v>
      </c>
      <c r="W77" s="95">
        <v>77.11</v>
      </c>
      <c r="X77" s="95">
        <v>79.180000000000007</v>
      </c>
      <c r="Y77" s="95">
        <v>81.239999999999995</v>
      </c>
      <c r="Z77" s="95">
        <v>82.56</v>
      </c>
      <c r="AA77" s="95">
        <v>83.85</v>
      </c>
      <c r="AB77" s="95">
        <v>85.12</v>
      </c>
      <c r="AC77" s="95">
        <v>86.37</v>
      </c>
      <c r="AD77" s="95">
        <v>87.6</v>
      </c>
      <c r="AE77" s="72" t="s">
        <v>175</v>
      </c>
    </row>
    <row r="78" spans="1:31">
      <c r="A78" s="68" t="s">
        <v>23</v>
      </c>
      <c r="B78" s="68" t="s">
        <v>47</v>
      </c>
      <c r="C78" s="68" t="s">
        <v>113</v>
      </c>
      <c r="D78" s="68" t="s">
        <v>174</v>
      </c>
      <c r="E78" s="95">
        <v>92.74</v>
      </c>
      <c r="F78" s="95">
        <v>86.99</v>
      </c>
      <c r="G78" s="95">
        <v>87.16</v>
      </c>
      <c r="H78" s="95">
        <v>86.78</v>
      </c>
      <c r="I78" s="95">
        <v>86.57</v>
      </c>
      <c r="J78" s="95">
        <v>86.17</v>
      </c>
      <c r="K78" s="95">
        <v>87.18</v>
      </c>
      <c r="L78" s="95">
        <v>89.16</v>
      </c>
      <c r="M78" s="95">
        <v>91.43</v>
      </c>
      <c r="N78" s="95">
        <v>93.64</v>
      </c>
      <c r="O78" s="95">
        <v>95.8</v>
      </c>
      <c r="P78" s="95">
        <v>97.91</v>
      </c>
      <c r="Q78" s="95">
        <v>99.98</v>
      </c>
      <c r="R78" s="95">
        <v>101.99</v>
      </c>
      <c r="S78" s="95">
        <v>103.96</v>
      </c>
      <c r="T78" s="95">
        <v>105.9</v>
      </c>
      <c r="U78" s="95">
        <v>109.01</v>
      </c>
      <c r="V78" s="95">
        <v>112.16</v>
      </c>
      <c r="W78" s="95">
        <v>115.3</v>
      </c>
      <c r="X78" s="95">
        <v>118.4</v>
      </c>
      <c r="Y78" s="95">
        <v>121.46</v>
      </c>
      <c r="Z78" s="95">
        <v>123.44</v>
      </c>
      <c r="AA78" s="95">
        <v>125.38</v>
      </c>
      <c r="AB78" s="95">
        <v>127.28</v>
      </c>
      <c r="AC78" s="95">
        <v>129.15</v>
      </c>
      <c r="AD78" s="95">
        <v>130.97999999999999</v>
      </c>
      <c r="AE78" s="72" t="s">
        <v>175</v>
      </c>
    </row>
    <row r="79" spans="1:31">
      <c r="A79" s="68" t="s">
        <v>23</v>
      </c>
      <c r="B79" s="68" t="s">
        <v>47</v>
      </c>
      <c r="C79" s="68" t="s">
        <v>114</v>
      </c>
      <c r="D79" s="68" t="s">
        <v>174</v>
      </c>
      <c r="E79" s="95">
        <v>36.53</v>
      </c>
      <c r="F79" s="95">
        <v>34.270000000000003</v>
      </c>
      <c r="G79" s="95">
        <v>34.340000000000003</v>
      </c>
      <c r="H79" s="95">
        <v>34.19</v>
      </c>
      <c r="I79" s="95">
        <v>34.1</v>
      </c>
      <c r="J79" s="95">
        <v>33.950000000000003</v>
      </c>
      <c r="K79" s="95">
        <v>34.340000000000003</v>
      </c>
      <c r="L79" s="95">
        <v>35.130000000000003</v>
      </c>
      <c r="M79" s="95">
        <v>36.020000000000003</v>
      </c>
      <c r="N79" s="95">
        <v>36.89</v>
      </c>
      <c r="O79" s="95">
        <v>37.74</v>
      </c>
      <c r="P79" s="95">
        <v>38.57</v>
      </c>
      <c r="Q79" s="95">
        <v>39.39</v>
      </c>
      <c r="R79" s="95">
        <v>40.18</v>
      </c>
      <c r="S79" s="95">
        <v>40.96</v>
      </c>
      <c r="T79" s="95">
        <v>41.72</v>
      </c>
      <c r="U79" s="95">
        <v>42.94</v>
      </c>
      <c r="V79" s="95">
        <v>44.18</v>
      </c>
      <c r="W79" s="95">
        <v>45.42</v>
      </c>
      <c r="X79" s="95">
        <v>46.64</v>
      </c>
      <c r="Y79" s="95">
        <v>47.85</v>
      </c>
      <c r="Z79" s="95">
        <v>48.63</v>
      </c>
      <c r="AA79" s="95">
        <v>49.39</v>
      </c>
      <c r="AB79" s="95">
        <v>50.14</v>
      </c>
      <c r="AC79" s="95">
        <v>50.88</v>
      </c>
      <c r="AD79" s="95">
        <v>51.6</v>
      </c>
      <c r="AE79" s="72" t="s">
        <v>175</v>
      </c>
    </row>
    <row r="80" spans="1:31">
      <c r="A80" s="68" t="s">
        <v>23</v>
      </c>
      <c r="B80" s="68" t="s">
        <v>47</v>
      </c>
      <c r="C80" s="68" t="s">
        <v>115</v>
      </c>
      <c r="D80" s="68" t="s">
        <v>174</v>
      </c>
      <c r="E80" s="95">
        <v>28.43</v>
      </c>
      <c r="F80" s="95">
        <v>26.67</v>
      </c>
      <c r="G80" s="95">
        <v>26.73</v>
      </c>
      <c r="H80" s="95">
        <v>26.61</v>
      </c>
      <c r="I80" s="95">
        <v>26.54</v>
      </c>
      <c r="J80" s="95">
        <v>26.42</v>
      </c>
      <c r="K80" s="95">
        <v>26.73</v>
      </c>
      <c r="L80" s="95">
        <v>27.34</v>
      </c>
      <c r="M80" s="95">
        <v>28.03</v>
      </c>
      <c r="N80" s="95">
        <v>28.71</v>
      </c>
      <c r="O80" s="95">
        <v>29.37</v>
      </c>
      <c r="P80" s="95">
        <v>30.02</v>
      </c>
      <c r="Q80" s="95">
        <v>30.65</v>
      </c>
      <c r="R80" s="95">
        <v>31.27</v>
      </c>
      <c r="S80" s="95">
        <v>31.88</v>
      </c>
      <c r="T80" s="95">
        <v>32.47</v>
      </c>
      <c r="U80" s="95">
        <v>33.42</v>
      </c>
      <c r="V80" s="95">
        <v>34.39</v>
      </c>
      <c r="W80" s="95">
        <v>35.35</v>
      </c>
      <c r="X80" s="95">
        <v>36.299999999999997</v>
      </c>
      <c r="Y80" s="95">
        <v>37.24</v>
      </c>
      <c r="Z80" s="95">
        <v>37.85</v>
      </c>
      <c r="AA80" s="95">
        <v>38.44</v>
      </c>
      <c r="AB80" s="95">
        <v>39.03</v>
      </c>
      <c r="AC80" s="95">
        <v>39.6</v>
      </c>
      <c r="AD80" s="95">
        <v>40.159999999999997</v>
      </c>
      <c r="AE80" s="72" t="s">
        <v>175</v>
      </c>
    </row>
    <row r="81" spans="1:31">
      <c r="A81" s="80" t="s">
        <v>23</v>
      </c>
      <c r="B81" s="68" t="s">
        <v>69</v>
      </c>
      <c r="C81" s="68" t="s">
        <v>112</v>
      </c>
      <c r="D81" s="68" t="s">
        <v>222</v>
      </c>
      <c r="E81" s="95">
        <v>6.6299999999999998E-2</v>
      </c>
      <c r="F81" s="95"/>
      <c r="G81" s="95"/>
      <c r="H81" s="95"/>
      <c r="I81" s="95"/>
      <c r="J81" s="95">
        <v>4.9399999999999999E-2</v>
      </c>
      <c r="K81" s="95"/>
      <c r="L81" s="95"/>
      <c r="M81" s="95"/>
      <c r="N81" s="95"/>
      <c r="O81" s="95">
        <v>4.8399999999999999E-2</v>
      </c>
      <c r="P81" s="95"/>
      <c r="Q81" s="95"/>
      <c r="R81" s="95"/>
      <c r="S81" s="95"/>
      <c r="T81" s="95">
        <v>4.7399999999999998E-2</v>
      </c>
      <c r="U81" s="95"/>
      <c r="V81" s="95"/>
      <c r="W81" s="95"/>
      <c r="X81" s="95"/>
      <c r="Y81" s="95">
        <v>4.65E-2</v>
      </c>
      <c r="Z81" s="95"/>
      <c r="AA81" s="95"/>
      <c r="AB81" s="95"/>
      <c r="AC81" s="95"/>
      <c r="AD81" s="95"/>
      <c r="AE81" s="72" t="s">
        <v>190</v>
      </c>
    </row>
    <row r="82" spans="1:31">
      <c r="A82" s="80" t="s">
        <v>23</v>
      </c>
      <c r="B82" s="68" t="s">
        <v>69</v>
      </c>
      <c r="C82" s="68" t="s">
        <v>242</v>
      </c>
      <c r="D82" s="68" t="s">
        <v>222</v>
      </c>
      <c r="E82" s="95">
        <v>2.7799999999999998E-2</v>
      </c>
      <c r="F82" s="95"/>
      <c r="G82" s="95"/>
      <c r="H82" s="95"/>
      <c r="I82" s="95"/>
      <c r="J82" s="95">
        <v>2.07E-2</v>
      </c>
      <c r="K82" s="95"/>
      <c r="L82" s="95"/>
      <c r="M82" s="95"/>
      <c r="N82" s="95"/>
      <c r="O82" s="95">
        <v>2.0299999999999999E-2</v>
      </c>
      <c r="P82" s="95"/>
      <c r="Q82" s="95"/>
      <c r="R82" s="95"/>
      <c r="S82" s="95"/>
      <c r="T82" s="95">
        <v>1.9900000000000001E-2</v>
      </c>
      <c r="U82" s="95"/>
      <c r="V82" s="95"/>
      <c r="W82" s="95"/>
      <c r="X82" s="95"/>
      <c r="Y82" s="95">
        <v>1.95E-2</v>
      </c>
      <c r="Z82" s="95"/>
      <c r="AA82" s="95"/>
      <c r="AB82" s="95"/>
      <c r="AC82" s="95"/>
      <c r="AD82" s="95"/>
      <c r="AE82" s="72" t="s">
        <v>190</v>
      </c>
    </row>
    <row r="83" spans="1:31">
      <c r="A83" s="80" t="s">
        <v>23</v>
      </c>
      <c r="B83" s="68" t="s">
        <v>69</v>
      </c>
      <c r="C83" s="68" t="s">
        <v>113</v>
      </c>
      <c r="D83" s="68" t="s">
        <v>222</v>
      </c>
      <c r="E83" s="95">
        <v>8.3500000000000005E-2</v>
      </c>
      <c r="F83" s="95"/>
      <c r="G83" s="95"/>
      <c r="H83" s="95"/>
      <c r="I83" s="95"/>
      <c r="J83" s="95">
        <v>6.3600000000000004E-2</v>
      </c>
      <c r="K83" s="95"/>
      <c r="L83" s="95"/>
      <c r="M83" s="95"/>
      <c r="N83" s="95"/>
      <c r="O83" s="95">
        <v>6.2300000000000001E-2</v>
      </c>
      <c r="P83" s="95"/>
      <c r="Q83" s="95"/>
      <c r="R83" s="95"/>
      <c r="S83" s="95"/>
      <c r="T83" s="95">
        <v>6.1100000000000002E-2</v>
      </c>
      <c r="U83" s="95"/>
      <c r="V83" s="95"/>
      <c r="W83" s="95"/>
      <c r="X83" s="95"/>
      <c r="Y83" s="95">
        <v>5.9799999999999999E-2</v>
      </c>
      <c r="Z83" s="95"/>
      <c r="AA83" s="95"/>
      <c r="AB83" s="95"/>
      <c r="AC83" s="95"/>
      <c r="AD83" s="95"/>
      <c r="AE83" s="72" t="s">
        <v>190</v>
      </c>
    </row>
    <row r="84" spans="1:31">
      <c r="A84" s="68" t="s">
        <v>25</v>
      </c>
      <c r="B84" s="68" t="s">
        <v>47</v>
      </c>
      <c r="C84" s="68" t="s">
        <v>243</v>
      </c>
      <c r="D84" s="68" t="s">
        <v>174</v>
      </c>
      <c r="E84" s="95">
        <v>143.69</v>
      </c>
      <c r="F84" s="95">
        <v>134.79</v>
      </c>
      <c r="G84" s="95">
        <v>135.06</v>
      </c>
      <c r="H84" s="95">
        <v>134.47</v>
      </c>
      <c r="I84" s="95">
        <v>134.13999999999999</v>
      </c>
      <c r="J84" s="95">
        <v>133.52000000000001</v>
      </c>
      <c r="K84" s="95">
        <v>135.08000000000001</v>
      </c>
      <c r="L84" s="95">
        <v>138.15</v>
      </c>
      <c r="M84" s="95">
        <v>137.36000000000001</v>
      </c>
      <c r="N84" s="95">
        <v>137.59</v>
      </c>
      <c r="O84" s="95">
        <v>137.15</v>
      </c>
      <c r="P84" s="95">
        <v>136.94999999999999</v>
      </c>
      <c r="Q84" s="95">
        <v>135.72</v>
      </c>
      <c r="R84" s="95">
        <v>134.61000000000001</v>
      </c>
      <c r="S84" s="95">
        <v>133.02000000000001</v>
      </c>
      <c r="T84" s="95">
        <v>131.21</v>
      </c>
      <c r="U84" s="95">
        <v>129.66999999999999</v>
      </c>
      <c r="V84" s="95">
        <v>128.96</v>
      </c>
      <c r="W84" s="95">
        <v>128.07</v>
      </c>
      <c r="X84" s="95">
        <v>127.94</v>
      </c>
      <c r="Y84" s="95">
        <v>127.48</v>
      </c>
      <c r="Z84" s="95">
        <v>127.81</v>
      </c>
      <c r="AA84" s="95">
        <v>127.46</v>
      </c>
      <c r="AB84" s="95">
        <v>126.97</v>
      </c>
      <c r="AC84" s="95">
        <v>126.56</v>
      </c>
      <c r="AD84" s="95">
        <v>126.16</v>
      </c>
      <c r="AE84" s="72" t="s">
        <v>175</v>
      </c>
    </row>
    <row r="85" spans="1:31">
      <c r="A85" s="68" t="s">
        <v>25</v>
      </c>
      <c r="B85" s="68" t="s">
        <v>119</v>
      </c>
      <c r="C85" s="68" t="s">
        <v>120</v>
      </c>
      <c r="D85" s="68" t="s">
        <v>49</v>
      </c>
      <c r="E85" s="95">
        <v>159</v>
      </c>
      <c r="F85" s="95"/>
      <c r="G85" s="95"/>
      <c r="H85" s="95"/>
      <c r="I85" s="95"/>
      <c r="J85" s="95">
        <v>159</v>
      </c>
      <c r="K85" s="95"/>
      <c r="L85" s="95"/>
      <c r="M85" s="95"/>
      <c r="N85" s="95"/>
      <c r="O85" s="95">
        <v>171</v>
      </c>
      <c r="P85" s="95"/>
      <c r="Q85" s="95"/>
      <c r="R85" s="95"/>
      <c r="S85" s="95"/>
      <c r="T85" s="95">
        <v>155</v>
      </c>
      <c r="U85" s="95"/>
      <c r="V85" s="95"/>
      <c r="W85" s="95"/>
      <c r="X85" s="95"/>
      <c r="Y85" s="95">
        <v>158</v>
      </c>
      <c r="Z85" s="95"/>
      <c r="AA85" s="95"/>
      <c r="AB85" s="95"/>
      <c r="AC85" s="95"/>
      <c r="AD85" s="95"/>
      <c r="AE85" s="72" t="s">
        <v>244</v>
      </c>
    </row>
    <row r="86" spans="1:31">
      <c r="A86" s="68" t="s">
        <v>25</v>
      </c>
      <c r="B86" s="68" t="s">
        <v>119</v>
      </c>
      <c r="C86" s="68" t="s">
        <v>121</v>
      </c>
      <c r="D86" s="68" t="s">
        <v>49</v>
      </c>
      <c r="E86" s="95">
        <v>121</v>
      </c>
      <c r="F86" s="95"/>
      <c r="G86" s="95"/>
      <c r="H86" s="95"/>
      <c r="I86" s="95"/>
      <c r="J86" s="95">
        <v>136</v>
      </c>
      <c r="K86" s="95"/>
      <c r="L86" s="95"/>
      <c r="M86" s="95"/>
      <c r="N86" s="95"/>
      <c r="O86" s="95">
        <v>138</v>
      </c>
      <c r="P86" s="95"/>
      <c r="Q86" s="95"/>
      <c r="R86" s="95"/>
      <c r="S86" s="95"/>
      <c r="T86" s="95">
        <v>164</v>
      </c>
      <c r="U86" s="95"/>
      <c r="V86" s="95"/>
      <c r="W86" s="95"/>
      <c r="X86" s="95"/>
      <c r="Y86" s="95">
        <v>151</v>
      </c>
      <c r="Z86" s="95"/>
      <c r="AA86" s="95"/>
      <c r="AB86" s="95"/>
      <c r="AC86" s="95"/>
      <c r="AD86" s="95"/>
      <c r="AE86" s="72" t="s">
        <v>244</v>
      </c>
    </row>
    <row r="87" spans="1:31">
      <c r="A87" s="68" t="s">
        <v>25</v>
      </c>
      <c r="B87" s="68" t="s">
        <v>119</v>
      </c>
      <c r="C87" s="68" t="s">
        <v>122</v>
      </c>
      <c r="D87" s="68" t="s">
        <v>49</v>
      </c>
      <c r="E87" s="95">
        <v>177</v>
      </c>
      <c r="F87" s="95"/>
      <c r="G87" s="95"/>
      <c r="H87" s="95"/>
      <c r="I87" s="95"/>
      <c r="J87" s="95">
        <v>164</v>
      </c>
      <c r="K87" s="95"/>
      <c r="L87" s="95"/>
      <c r="M87" s="95"/>
      <c r="N87" s="95"/>
      <c r="O87" s="95">
        <v>172</v>
      </c>
      <c r="P87" s="95"/>
      <c r="Q87" s="95"/>
      <c r="R87" s="95"/>
      <c r="S87" s="95"/>
      <c r="T87" s="95">
        <v>163</v>
      </c>
      <c r="U87" s="95"/>
      <c r="V87" s="95"/>
      <c r="W87" s="95"/>
      <c r="X87" s="95"/>
      <c r="Y87" s="95">
        <v>179</v>
      </c>
      <c r="Z87" s="95"/>
      <c r="AA87" s="95"/>
      <c r="AB87" s="95"/>
      <c r="AC87" s="95"/>
      <c r="AD87" s="95"/>
      <c r="AE87" s="72" t="s">
        <v>244</v>
      </c>
    </row>
    <row r="88" spans="1:31">
      <c r="A88" s="80" t="s">
        <v>25</v>
      </c>
      <c r="B88" s="68" t="s">
        <v>69</v>
      </c>
      <c r="C88" s="68" t="s">
        <v>118</v>
      </c>
      <c r="D88" s="68" t="s">
        <v>222</v>
      </c>
      <c r="E88" s="95">
        <v>9.2700000000000005E-2</v>
      </c>
      <c r="F88" s="95"/>
      <c r="G88" s="95"/>
      <c r="H88" s="95"/>
      <c r="I88" s="95"/>
      <c r="J88" s="95">
        <v>8.3000000000000004E-2</v>
      </c>
      <c r="K88" s="95"/>
      <c r="L88" s="95"/>
      <c r="M88" s="95"/>
      <c r="N88" s="95"/>
      <c r="O88" s="95">
        <v>8.2299999999999998E-2</v>
      </c>
      <c r="P88" s="95"/>
      <c r="Q88" s="95"/>
      <c r="R88" s="95"/>
      <c r="S88" s="95"/>
      <c r="T88" s="95">
        <v>8.5599999999999996E-2</v>
      </c>
      <c r="U88" s="95"/>
      <c r="V88" s="95"/>
      <c r="W88" s="95"/>
      <c r="X88" s="95"/>
      <c r="Y88" s="95">
        <v>8.72E-2</v>
      </c>
      <c r="Z88" s="95"/>
      <c r="AA88" s="95"/>
      <c r="AB88" s="95"/>
      <c r="AC88" s="95"/>
      <c r="AD88" s="95"/>
      <c r="AE88" s="72" t="s">
        <v>190</v>
      </c>
    </row>
    <row r="89" spans="1:31">
      <c r="A89" s="68" t="s">
        <v>27</v>
      </c>
      <c r="B89" s="68" t="s">
        <v>47</v>
      </c>
      <c r="C89" s="68" t="s">
        <v>124</v>
      </c>
      <c r="D89" s="68" t="s">
        <v>174</v>
      </c>
      <c r="E89" s="95"/>
      <c r="F89" s="95"/>
      <c r="G89" s="95"/>
      <c r="H89" s="95"/>
      <c r="I89" s="95"/>
      <c r="J89" s="95"/>
      <c r="K89" s="95"/>
      <c r="L89" s="95">
        <v>266.07627067147365</v>
      </c>
      <c r="M89" s="95">
        <v>259.70385381064222</v>
      </c>
      <c r="N89" s="95">
        <v>253.33143694981078</v>
      </c>
      <c r="O89" s="95">
        <v>246.95902008897932</v>
      </c>
      <c r="P89" s="95">
        <v>242.61546166571145</v>
      </c>
      <c r="Q89" s="95">
        <v>238.27190324244364</v>
      </c>
      <c r="R89" s="95">
        <v>233.92834481917578</v>
      </c>
      <c r="S89" s="95">
        <v>229.58478639590794</v>
      </c>
      <c r="T89" s="95">
        <v>225.24122797264008</v>
      </c>
      <c r="U89" s="95">
        <v>221.02005267947516</v>
      </c>
      <c r="V89" s="95">
        <v>216.79887738631029</v>
      </c>
      <c r="W89" s="95">
        <v>212.57770209314543</v>
      </c>
      <c r="X89" s="95">
        <v>208.35652679998054</v>
      </c>
      <c r="Y89" s="95">
        <v>204.13535150681568</v>
      </c>
      <c r="Z89" s="95">
        <v>203.22343592242174</v>
      </c>
      <c r="AA89" s="95">
        <v>202.31152033802783</v>
      </c>
      <c r="AB89" s="95">
        <v>201.39960475363395</v>
      </c>
      <c r="AC89" s="95">
        <v>200.48768916924001</v>
      </c>
      <c r="AD89" s="95">
        <v>199.5757735848461</v>
      </c>
      <c r="AE89" s="72" t="s">
        <v>175</v>
      </c>
    </row>
    <row r="90" spans="1:31">
      <c r="A90" s="68" t="s">
        <v>27</v>
      </c>
      <c r="B90" s="68" t="s">
        <v>47</v>
      </c>
      <c r="C90" s="68" t="s">
        <v>245</v>
      </c>
      <c r="D90" s="68" t="s">
        <v>174</v>
      </c>
      <c r="E90" s="95"/>
      <c r="F90" s="95"/>
      <c r="G90" s="95"/>
      <c r="H90" s="95"/>
      <c r="I90" s="95"/>
      <c r="J90" s="95"/>
      <c r="K90" s="95"/>
      <c r="L90" s="95">
        <v>146.71910476594425</v>
      </c>
      <c r="M90" s="95">
        <v>143.49255761398504</v>
      </c>
      <c r="N90" s="95">
        <v>140.26601046202586</v>
      </c>
      <c r="O90" s="95">
        <v>137.03946331006668</v>
      </c>
      <c r="P90" s="95">
        <v>135.51783921488359</v>
      </c>
      <c r="Q90" s="95">
        <v>133.99621511970054</v>
      </c>
      <c r="R90" s="95">
        <v>132.47459102451745</v>
      </c>
      <c r="S90" s="95">
        <v>130.95296692933439</v>
      </c>
      <c r="T90" s="95">
        <v>129.43134283415131</v>
      </c>
      <c r="U90" s="95">
        <v>127.19393670544133</v>
      </c>
      <c r="V90" s="95">
        <v>124.95653057673135</v>
      </c>
      <c r="W90" s="95">
        <v>122.71912444802138</v>
      </c>
      <c r="X90" s="95">
        <v>120.4817183193114</v>
      </c>
      <c r="Y90" s="95">
        <v>118.24431219060142</v>
      </c>
      <c r="Z90" s="95">
        <v>117.47799657346367</v>
      </c>
      <c r="AA90" s="95">
        <v>116.71168095632592</v>
      </c>
      <c r="AB90" s="95">
        <v>115.94536533918819</v>
      </c>
      <c r="AC90" s="95">
        <v>115.17904972205044</v>
      </c>
      <c r="AD90" s="95">
        <v>114.41273410491269</v>
      </c>
      <c r="AE90" s="72" t="s">
        <v>175</v>
      </c>
    </row>
    <row r="91" spans="1:31">
      <c r="A91" s="68" t="s">
        <v>27</v>
      </c>
      <c r="B91" s="68" t="s">
        <v>47</v>
      </c>
      <c r="C91" s="68" t="s">
        <v>246</v>
      </c>
      <c r="D91" s="68" t="s">
        <v>174</v>
      </c>
      <c r="E91" s="95"/>
      <c r="F91" s="95"/>
      <c r="G91" s="95"/>
      <c r="H91" s="95"/>
      <c r="I91" s="95"/>
      <c r="J91" s="95"/>
      <c r="K91" s="95"/>
      <c r="L91" s="95">
        <v>76.874399999999994</v>
      </c>
      <c r="M91" s="95">
        <v>74.745975000000001</v>
      </c>
      <c r="N91" s="95">
        <v>72.617549999999994</v>
      </c>
      <c r="O91" s="95">
        <v>70.489124999999987</v>
      </c>
      <c r="P91" s="95">
        <v>68.360699999999994</v>
      </c>
      <c r="Q91" s="95">
        <v>66.232275000000001</v>
      </c>
      <c r="R91" s="95">
        <v>64.103849999999994</v>
      </c>
      <c r="S91" s="95">
        <v>61.975424999999987</v>
      </c>
      <c r="T91" s="95">
        <v>59.846999999999994</v>
      </c>
      <c r="U91" s="95">
        <v>58.537199999999991</v>
      </c>
      <c r="V91" s="95">
        <v>57.227399999999989</v>
      </c>
      <c r="W91" s="95">
        <v>55.9176</v>
      </c>
      <c r="X91" s="95">
        <v>54.607799999999997</v>
      </c>
      <c r="Y91" s="95">
        <v>53.297999999999995</v>
      </c>
      <c r="Z91" s="95">
        <v>53.297999999999995</v>
      </c>
      <c r="AA91" s="95">
        <v>53.297999999999995</v>
      </c>
      <c r="AB91" s="95">
        <v>53.297999999999995</v>
      </c>
      <c r="AC91" s="95">
        <v>53.297999999999995</v>
      </c>
      <c r="AD91" s="95">
        <v>53.297999999999995</v>
      </c>
      <c r="AE91" s="72" t="s">
        <v>175</v>
      </c>
    </row>
    <row r="92" spans="1:31">
      <c r="A92" s="68" t="s">
        <v>27</v>
      </c>
      <c r="B92" s="68" t="s">
        <v>47</v>
      </c>
      <c r="C92" s="68" t="s">
        <v>247</v>
      </c>
      <c r="D92" s="68" t="s">
        <v>174</v>
      </c>
      <c r="E92" s="95"/>
      <c r="F92" s="95"/>
      <c r="G92" s="95"/>
      <c r="H92" s="95"/>
      <c r="I92" s="95"/>
      <c r="J92" s="95"/>
      <c r="K92" s="95"/>
      <c r="L92" s="95">
        <v>42.482765905529405</v>
      </c>
      <c r="M92" s="95">
        <v>41.465321196657158</v>
      </c>
      <c r="N92" s="95">
        <v>40.447876487784917</v>
      </c>
      <c r="O92" s="95">
        <v>39.430431778912663</v>
      </c>
      <c r="P92" s="95">
        <v>38.736922450827876</v>
      </c>
      <c r="Q92" s="95">
        <v>38.043413122743097</v>
      </c>
      <c r="R92" s="95">
        <v>37.349903794658317</v>
      </c>
      <c r="S92" s="95">
        <v>36.656394466573531</v>
      </c>
      <c r="T92" s="95">
        <v>35.962885138488751</v>
      </c>
      <c r="U92" s="95">
        <v>35.288915974033856</v>
      </c>
      <c r="V92" s="95">
        <v>34.614946809578953</v>
      </c>
      <c r="W92" s="95">
        <v>33.940977645124065</v>
      </c>
      <c r="X92" s="95">
        <v>33.267008480669162</v>
      </c>
      <c r="Y92" s="95">
        <v>32.593039316214266</v>
      </c>
      <c r="Z92" s="95">
        <v>32.447439348958092</v>
      </c>
      <c r="AA92" s="95">
        <v>32.301839381701917</v>
      </c>
      <c r="AB92" s="95">
        <v>32.156239414445757</v>
      </c>
      <c r="AC92" s="95">
        <v>32.010639447189583</v>
      </c>
      <c r="AD92" s="95">
        <v>31.865039479933412</v>
      </c>
      <c r="AE92" s="72" t="s">
        <v>175</v>
      </c>
    </row>
    <row r="93" spans="1:31">
      <c r="A93" s="68" t="s">
        <v>27</v>
      </c>
      <c r="B93" s="68" t="s">
        <v>47</v>
      </c>
      <c r="C93" s="68" t="s">
        <v>126</v>
      </c>
      <c r="D93" s="68" t="s">
        <v>174</v>
      </c>
      <c r="E93" s="95">
        <v>337.64715916545191</v>
      </c>
      <c r="F93" s="95">
        <v>337.14410728379858</v>
      </c>
      <c r="G93" s="95">
        <v>323.79032726658204</v>
      </c>
      <c r="H93" s="95">
        <v>313.98007381432018</v>
      </c>
      <c r="I93" s="95">
        <v>298.27230182568582</v>
      </c>
      <c r="J93" s="95">
        <v>278.41208385788457</v>
      </c>
      <c r="K93" s="95">
        <v>275.77444247209399</v>
      </c>
      <c r="L93" s="95">
        <v>249.69350476594425</v>
      </c>
      <c r="M93" s="95">
        <v>244.33853261398502</v>
      </c>
      <c r="N93" s="95">
        <v>238.98356046202588</v>
      </c>
      <c r="O93" s="95">
        <v>233.62858831006668</v>
      </c>
      <c r="P93" s="95">
        <v>229.97853921488357</v>
      </c>
      <c r="Q93" s="95">
        <v>226.32849011970052</v>
      </c>
      <c r="R93" s="95">
        <v>222.67844102451747</v>
      </c>
      <c r="S93" s="95">
        <v>219.02839192933439</v>
      </c>
      <c r="T93" s="95">
        <v>215.37834283415128</v>
      </c>
      <c r="U93" s="95">
        <v>211.83113670544131</v>
      </c>
      <c r="V93" s="95">
        <v>208.28393057673134</v>
      </c>
      <c r="W93" s="95">
        <v>204.73672444802136</v>
      </c>
      <c r="X93" s="95">
        <v>201.18951831931139</v>
      </c>
      <c r="Y93" s="95">
        <v>197.64231219060144</v>
      </c>
      <c r="Z93" s="95">
        <v>196.87599657346368</v>
      </c>
      <c r="AA93" s="95">
        <v>196.10968095632592</v>
      </c>
      <c r="AB93" s="95">
        <v>195.34336533918818</v>
      </c>
      <c r="AC93" s="95">
        <v>194.57704972205045</v>
      </c>
      <c r="AD93" s="95">
        <v>193.81073410491268</v>
      </c>
      <c r="AE93" s="72" t="s">
        <v>175</v>
      </c>
    </row>
    <row r="94" spans="1:31">
      <c r="A94" s="68" t="s">
        <v>27</v>
      </c>
      <c r="B94" s="68" t="s">
        <v>47</v>
      </c>
      <c r="C94" s="68" t="s">
        <v>248</v>
      </c>
      <c r="D94" s="68" t="s">
        <v>174</v>
      </c>
      <c r="E94" s="95">
        <v>307.19715916545192</v>
      </c>
      <c r="F94" s="95">
        <v>306.69410728379864</v>
      </c>
      <c r="G94" s="95">
        <v>293.34032726658205</v>
      </c>
      <c r="H94" s="95">
        <v>283.53007381432019</v>
      </c>
      <c r="I94" s="95">
        <v>267.82230182568583</v>
      </c>
      <c r="J94" s="95">
        <v>247.96208385788461</v>
      </c>
      <c r="K94" s="95">
        <v>245.32444247209401</v>
      </c>
      <c r="L94" s="95">
        <v>146.71910476594425</v>
      </c>
      <c r="M94" s="95">
        <v>143.49255761398504</v>
      </c>
      <c r="N94" s="95">
        <v>140.26601046202586</v>
      </c>
      <c r="O94" s="95">
        <v>137.03946331006668</v>
      </c>
      <c r="P94" s="95">
        <v>135.51783921488359</v>
      </c>
      <c r="Q94" s="95">
        <v>133.99621511970054</v>
      </c>
      <c r="R94" s="95">
        <v>132.47459102451745</v>
      </c>
      <c r="S94" s="95">
        <v>130.95296692933439</v>
      </c>
      <c r="T94" s="95">
        <v>129.43134283415131</v>
      </c>
      <c r="U94" s="95">
        <v>127.19393670544133</v>
      </c>
      <c r="V94" s="95">
        <v>124.95653057673135</v>
      </c>
      <c r="W94" s="95">
        <v>122.71912444802138</v>
      </c>
      <c r="X94" s="95">
        <v>120.4817183193114</v>
      </c>
      <c r="Y94" s="95">
        <v>118.24431219060142</v>
      </c>
      <c r="Z94" s="95">
        <v>117.47799657346367</v>
      </c>
      <c r="AA94" s="95">
        <v>116.71168095632592</v>
      </c>
      <c r="AB94" s="95">
        <v>115.94536533918819</v>
      </c>
      <c r="AC94" s="95">
        <v>115.17904972205044</v>
      </c>
      <c r="AD94" s="95">
        <v>114.41273410491269</v>
      </c>
      <c r="AE94" s="72" t="s">
        <v>175</v>
      </c>
    </row>
    <row r="95" spans="1:31">
      <c r="A95" s="68" t="s">
        <v>27</v>
      </c>
      <c r="B95" s="68" t="s">
        <v>47</v>
      </c>
      <c r="C95" s="68" t="s">
        <v>249</v>
      </c>
      <c r="D95" s="68" t="s">
        <v>174</v>
      </c>
      <c r="E95" s="95">
        <v>30.449999999999996</v>
      </c>
      <c r="F95" s="95">
        <v>30.449999999999996</v>
      </c>
      <c r="G95" s="95">
        <v>30.449999999999996</v>
      </c>
      <c r="H95" s="95">
        <v>30.449999999999996</v>
      </c>
      <c r="I95" s="95">
        <v>30.449999999999996</v>
      </c>
      <c r="J95" s="95">
        <v>30.449999999999996</v>
      </c>
      <c r="K95" s="95">
        <v>30.449999999999996</v>
      </c>
      <c r="L95" s="95">
        <v>102.9744</v>
      </c>
      <c r="M95" s="95">
        <v>100.845975</v>
      </c>
      <c r="N95" s="95">
        <v>98.717549999999989</v>
      </c>
      <c r="O95" s="95">
        <v>96.589124999999996</v>
      </c>
      <c r="P95" s="95">
        <v>94.460699999999989</v>
      </c>
      <c r="Q95" s="95">
        <v>92.332274999999996</v>
      </c>
      <c r="R95" s="95">
        <v>90.203849999999989</v>
      </c>
      <c r="S95" s="95">
        <v>88.075424999999981</v>
      </c>
      <c r="T95" s="95">
        <v>85.947000000000003</v>
      </c>
      <c r="U95" s="95">
        <v>84.637199999999979</v>
      </c>
      <c r="V95" s="95">
        <v>83.327399999999997</v>
      </c>
      <c r="W95" s="95">
        <v>82.017600000000002</v>
      </c>
      <c r="X95" s="95">
        <v>80.707799999999992</v>
      </c>
      <c r="Y95" s="95">
        <v>79.397999999999996</v>
      </c>
      <c r="Z95" s="95">
        <v>79.397999999999996</v>
      </c>
      <c r="AA95" s="95">
        <v>79.397999999999996</v>
      </c>
      <c r="AB95" s="95">
        <v>79.397999999999996</v>
      </c>
      <c r="AC95" s="95">
        <v>79.397999999999996</v>
      </c>
      <c r="AD95" s="95">
        <v>79.397999999999996</v>
      </c>
      <c r="AE95" s="72" t="s">
        <v>175</v>
      </c>
    </row>
    <row r="96" spans="1:31">
      <c r="A96" s="68" t="s">
        <v>27</v>
      </c>
      <c r="B96" s="68" t="s">
        <v>47</v>
      </c>
      <c r="C96" s="68" t="s">
        <v>128</v>
      </c>
      <c r="D96" s="68" t="s">
        <v>174</v>
      </c>
      <c r="E96" s="95"/>
      <c r="F96" s="95"/>
      <c r="G96" s="95"/>
      <c r="H96" s="95"/>
      <c r="I96" s="95"/>
      <c r="J96" s="95"/>
      <c r="K96" s="95"/>
      <c r="L96" s="95">
        <v>161.71910476594425</v>
      </c>
      <c r="M96" s="95">
        <v>161.71910476594425</v>
      </c>
      <c r="N96" s="95">
        <v>161.71910476594425</v>
      </c>
      <c r="O96" s="95">
        <v>152.03946331006668</v>
      </c>
      <c r="P96" s="95">
        <v>150.51783921488359</v>
      </c>
      <c r="Q96" s="95">
        <v>148.99621511970054</v>
      </c>
      <c r="R96" s="95">
        <v>147.47459102451745</v>
      </c>
      <c r="S96" s="95">
        <v>145.95296692933439</v>
      </c>
      <c r="T96" s="95">
        <v>144.43134283415131</v>
      </c>
      <c r="U96" s="95">
        <v>142.19393670544133</v>
      </c>
      <c r="V96" s="95">
        <v>139.95653057673135</v>
      </c>
      <c r="W96" s="95">
        <v>137.71912444802138</v>
      </c>
      <c r="X96" s="95">
        <v>135.4817183193114</v>
      </c>
      <c r="Y96" s="95">
        <v>133.24431219060142</v>
      </c>
      <c r="Z96" s="95">
        <v>132.47799657346366</v>
      </c>
      <c r="AA96" s="95">
        <v>131.71168095632592</v>
      </c>
      <c r="AB96" s="95">
        <v>130.94536533918819</v>
      </c>
      <c r="AC96" s="95">
        <v>130.17904972205042</v>
      </c>
      <c r="AD96" s="95">
        <v>129.41273410491269</v>
      </c>
      <c r="AE96" s="72" t="s">
        <v>175</v>
      </c>
    </row>
    <row r="97" spans="1:32">
      <c r="A97" s="68" t="s">
        <v>27</v>
      </c>
      <c r="B97" s="68" t="s">
        <v>47</v>
      </c>
      <c r="C97" s="68" t="s">
        <v>250</v>
      </c>
      <c r="D97" s="68" t="s">
        <v>174</v>
      </c>
      <c r="E97" s="95"/>
      <c r="F97" s="95"/>
      <c r="G97" s="95"/>
      <c r="H97" s="95"/>
      <c r="I97" s="95"/>
      <c r="J97" s="95"/>
      <c r="K97" s="95"/>
      <c r="L97" s="95">
        <v>146.71910476594425</v>
      </c>
      <c r="M97" s="95">
        <v>146.71910476594425</v>
      </c>
      <c r="N97" s="95">
        <v>146.71910476594425</v>
      </c>
      <c r="O97" s="95">
        <v>137.03946331006668</v>
      </c>
      <c r="P97" s="95">
        <v>135.51783921488359</v>
      </c>
      <c r="Q97" s="95">
        <v>133.99621511970054</v>
      </c>
      <c r="R97" s="95">
        <v>132.47459102451745</v>
      </c>
      <c r="S97" s="95">
        <v>130.95296692933439</v>
      </c>
      <c r="T97" s="95">
        <v>129.43134283415131</v>
      </c>
      <c r="U97" s="95">
        <v>127.19393670544133</v>
      </c>
      <c r="V97" s="95">
        <v>124.95653057673135</v>
      </c>
      <c r="W97" s="95">
        <v>122.71912444802138</v>
      </c>
      <c r="X97" s="95">
        <v>120.4817183193114</v>
      </c>
      <c r="Y97" s="95">
        <v>118.24431219060142</v>
      </c>
      <c r="Z97" s="95">
        <v>117.47799657346367</v>
      </c>
      <c r="AA97" s="95">
        <v>116.71168095632592</v>
      </c>
      <c r="AB97" s="95">
        <v>115.94536533918819</v>
      </c>
      <c r="AC97" s="95">
        <v>115.17904972205044</v>
      </c>
      <c r="AD97" s="95">
        <v>114.41273410491269</v>
      </c>
      <c r="AE97" s="72" t="s">
        <v>175</v>
      </c>
    </row>
    <row r="98" spans="1:32">
      <c r="A98" s="68" t="s">
        <v>27</v>
      </c>
      <c r="B98" s="68" t="s">
        <v>47</v>
      </c>
      <c r="C98" s="68" t="s">
        <v>251</v>
      </c>
      <c r="D98" s="68" t="s">
        <v>174</v>
      </c>
      <c r="E98" s="95"/>
      <c r="F98" s="95"/>
      <c r="G98" s="95"/>
      <c r="H98" s="95"/>
      <c r="I98" s="95"/>
      <c r="J98" s="95"/>
      <c r="K98" s="95"/>
      <c r="L98" s="95">
        <v>15</v>
      </c>
      <c r="M98" s="95">
        <v>15</v>
      </c>
      <c r="N98" s="95">
        <v>15</v>
      </c>
      <c r="O98" s="95">
        <v>15</v>
      </c>
      <c r="P98" s="95">
        <v>15</v>
      </c>
      <c r="Q98" s="95">
        <v>15</v>
      </c>
      <c r="R98" s="95">
        <v>15</v>
      </c>
      <c r="S98" s="95">
        <v>15</v>
      </c>
      <c r="T98" s="95">
        <v>15</v>
      </c>
      <c r="U98" s="95">
        <v>15</v>
      </c>
      <c r="V98" s="95">
        <v>15</v>
      </c>
      <c r="W98" s="95">
        <v>15</v>
      </c>
      <c r="X98" s="95">
        <v>15</v>
      </c>
      <c r="Y98" s="95">
        <v>15</v>
      </c>
      <c r="Z98" s="95">
        <v>15</v>
      </c>
      <c r="AA98" s="95">
        <v>15</v>
      </c>
      <c r="AB98" s="95">
        <v>15</v>
      </c>
      <c r="AC98" s="95">
        <v>15</v>
      </c>
      <c r="AD98" s="95">
        <v>15</v>
      </c>
      <c r="AE98" s="72" t="s">
        <v>175</v>
      </c>
    </row>
    <row r="99" spans="1:32">
      <c r="A99" s="68" t="s">
        <v>27</v>
      </c>
      <c r="B99" s="68" t="s">
        <v>47</v>
      </c>
      <c r="C99" s="68" t="s">
        <v>252</v>
      </c>
      <c r="D99" s="68" t="s">
        <v>174</v>
      </c>
      <c r="E99" s="95">
        <v>336.9798941077309</v>
      </c>
      <c r="F99" s="95">
        <v>322.00174732106166</v>
      </c>
      <c r="G99" s="95">
        <v>307.02360053439236</v>
      </c>
      <c r="H99" s="95">
        <v>292.04545374772312</v>
      </c>
      <c r="I99" s="95">
        <v>277.06730696105393</v>
      </c>
      <c r="J99" s="95">
        <v>262.08916017438463</v>
      </c>
      <c r="K99" s="95">
        <v>247.11101338771542</v>
      </c>
      <c r="L99" s="95"/>
      <c r="M99" s="95"/>
      <c r="N99" s="95"/>
      <c r="O99" s="95"/>
      <c r="P99" s="95"/>
      <c r="Q99" s="95"/>
      <c r="R99" s="95"/>
      <c r="S99" s="95"/>
      <c r="T99" s="95"/>
      <c r="U99" s="95"/>
      <c r="V99" s="95"/>
      <c r="W99" s="95"/>
      <c r="X99" s="95"/>
      <c r="Y99" s="95"/>
      <c r="Z99" s="95"/>
      <c r="AA99" s="95"/>
      <c r="AB99" s="95"/>
      <c r="AC99" s="95"/>
      <c r="AD99" s="95"/>
      <c r="AE99" s="72" t="s">
        <v>175</v>
      </c>
    </row>
    <row r="100" spans="1:32">
      <c r="A100" s="68" t="s">
        <v>27</v>
      </c>
      <c r="B100" s="68" t="s">
        <v>47</v>
      </c>
      <c r="C100" s="68" t="s">
        <v>253</v>
      </c>
      <c r="D100" s="68" t="s">
        <v>174</v>
      </c>
      <c r="E100" s="95">
        <v>185.9932517050334</v>
      </c>
      <c r="F100" s="95">
        <v>182.19957117418903</v>
      </c>
      <c r="G100" s="95">
        <v>178.55153446061877</v>
      </c>
      <c r="H100" s="95">
        <v>175.09571149936025</v>
      </c>
      <c r="I100" s="95">
        <v>171.86271714498417</v>
      </c>
      <c r="J100" s="95">
        <v>169.04115465926174</v>
      </c>
      <c r="K100" s="95">
        <v>166.47610939620313</v>
      </c>
      <c r="L100" s="95"/>
      <c r="M100" s="95"/>
      <c r="N100" s="95"/>
      <c r="O100" s="95"/>
      <c r="P100" s="95"/>
      <c r="Q100" s="95"/>
      <c r="R100" s="95"/>
      <c r="S100" s="95"/>
      <c r="T100" s="95"/>
      <c r="U100" s="95"/>
      <c r="V100" s="95"/>
      <c r="W100" s="95"/>
      <c r="X100" s="95"/>
      <c r="Y100" s="95"/>
      <c r="Z100" s="95"/>
      <c r="AA100" s="95"/>
      <c r="AB100" s="95"/>
      <c r="AC100" s="95"/>
      <c r="AD100" s="95"/>
      <c r="AE100" s="72" t="s">
        <v>175</v>
      </c>
    </row>
    <row r="101" spans="1:32">
      <c r="A101" s="68" t="s">
        <v>27</v>
      </c>
      <c r="B101" s="68" t="s">
        <v>47</v>
      </c>
      <c r="C101" s="68" t="s">
        <v>131</v>
      </c>
      <c r="D101" s="68" t="s">
        <v>174</v>
      </c>
      <c r="E101" s="95"/>
      <c r="F101" s="95"/>
      <c r="G101" s="95"/>
      <c r="H101" s="95"/>
      <c r="I101" s="95"/>
      <c r="J101" s="95"/>
      <c r="K101" s="95"/>
      <c r="L101" s="95">
        <v>121.77337173335947</v>
      </c>
      <c r="M101" s="95">
        <v>121.53585956376473</v>
      </c>
      <c r="N101" s="95">
        <v>121.29834739416998</v>
      </c>
      <c r="O101" s="95">
        <v>121.06083522457524</v>
      </c>
      <c r="P101" s="95">
        <v>119.35998477655623</v>
      </c>
      <c r="Q101" s="95">
        <v>117.65913432853721</v>
      </c>
      <c r="R101" s="95">
        <v>115.9582838805182</v>
      </c>
      <c r="S101" s="95">
        <v>114.25743343249917</v>
      </c>
      <c r="T101" s="95">
        <v>112.55658298448016</v>
      </c>
      <c r="U101" s="95">
        <v>111.20914695549095</v>
      </c>
      <c r="V101" s="95">
        <v>109.86171092650173</v>
      </c>
      <c r="W101" s="95">
        <v>108.51427489751252</v>
      </c>
      <c r="X101" s="95">
        <v>107.1668388685233</v>
      </c>
      <c r="Y101" s="95">
        <v>105.81940283953409</v>
      </c>
      <c r="Z101" s="95">
        <v>105.50360202938138</v>
      </c>
      <c r="AA101" s="95">
        <v>105.18780121922867</v>
      </c>
      <c r="AB101" s="95">
        <v>104.87200040907598</v>
      </c>
      <c r="AC101" s="95">
        <v>104.55619959892327</v>
      </c>
      <c r="AD101" s="95">
        <v>104.24039878877056</v>
      </c>
      <c r="AE101" s="72" t="s">
        <v>175</v>
      </c>
    </row>
    <row r="102" spans="1:32">
      <c r="A102" s="68" t="s">
        <v>27</v>
      </c>
      <c r="B102" s="68" t="s">
        <v>47</v>
      </c>
      <c r="C102" s="68" t="s">
        <v>254</v>
      </c>
      <c r="D102" s="68" t="s">
        <v>174</v>
      </c>
      <c r="E102" s="95"/>
      <c r="F102" s="95"/>
      <c r="G102" s="95"/>
      <c r="H102" s="95"/>
      <c r="I102" s="95"/>
      <c r="J102" s="95"/>
      <c r="K102" s="95"/>
      <c r="L102" s="95">
        <v>106.77337173335947</v>
      </c>
      <c r="M102" s="95">
        <v>106.53585956376473</v>
      </c>
      <c r="N102" s="95">
        <v>106.29834739416998</v>
      </c>
      <c r="O102" s="95">
        <v>106.06083522457524</v>
      </c>
      <c r="P102" s="95">
        <v>104.35998477655623</v>
      </c>
      <c r="Q102" s="95">
        <v>102.65913432853721</v>
      </c>
      <c r="R102" s="95">
        <v>100.9582838805182</v>
      </c>
      <c r="S102" s="95">
        <v>99.25743343249917</v>
      </c>
      <c r="T102" s="95">
        <v>97.556582984480158</v>
      </c>
      <c r="U102" s="95">
        <v>96.209146955490951</v>
      </c>
      <c r="V102" s="95">
        <v>94.861710926501729</v>
      </c>
      <c r="W102" s="95">
        <v>93.514274897512522</v>
      </c>
      <c r="X102" s="95">
        <v>92.1668388685233</v>
      </c>
      <c r="Y102" s="95">
        <v>90.819402839534092</v>
      </c>
      <c r="Z102" s="95">
        <v>90.503602029381383</v>
      </c>
      <c r="AA102" s="95">
        <v>90.187801219228675</v>
      </c>
      <c r="AB102" s="95">
        <v>89.87200040907598</v>
      </c>
      <c r="AC102" s="95">
        <v>89.556199598923271</v>
      </c>
      <c r="AD102" s="95">
        <v>89.240398788770563</v>
      </c>
      <c r="AE102" s="72" t="s">
        <v>175</v>
      </c>
    </row>
    <row r="103" spans="1:32">
      <c r="A103" s="68" t="s">
        <v>27</v>
      </c>
      <c r="B103" s="68" t="s">
        <v>47</v>
      </c>
      <c r="C103" s="68" t="s">
        <v>255</v>
      </c>
      <c r="D103" s="68" t="s">
        <v>174</v>
      </c>
      <c r="E103" s="95"/>
      <c r="F103" s="95"/>
      <c r="G103" s="95"/>
      <c r="H103" s="95"/>
      <c r="I103" s="95"/>
      <c r="J103" s="95"/>
      <c r="K103" s="95"/>
      <c r="L103" s="95">
        <v>15</v>
      </c>
      <c r="M103" s="95">
        <v>15</v>
      </c>
      <c r="N103" s="95">
        <v>15</v>
      </c>
      <c r="O103" s="95">
        <v>15</v>
      </c>
      <c r="P103" s="95">
        <v>15</v>
      </c>
      <c r="Q103" s="95">
        <v>15</v>
      </c>
      <c r="R103" s="95">
        <v>15</v>
      </c>
      <c r="S103" s="95">
        <v>15</v>
      </c>
      <c r="T103" s="95">
        <v>15</v>
      </c>
      <c r="U103" s="95">
        <v>15</v>
      </c>
      <c r="V103" s="95">
        <v>15</v>
      </c>
      <c r="W103" s="95">
        <v>15</v>
      </c>
      <c r="X103" s="95">
        <v>15</v>
      </c>
      <c r="Y103" s="95">
        <v>15</v>
      </c>
      <c r="Z103" s="95">
        <v>15</v>
      </c>
      <c r="AA103" s="95">
        <v>15</v>
      </c>
      <c r="AB103" s="95">
        <v>15</v>
      </c>
      <c r="AC103" s="95">
        <v>15</v>
      </c>
      <c r="AD103" s="95">
        <v>15</v>
      </c>
      <c r="AE103" s="72" t="s">
        <v>175</v>
      </c>
    </row>
    <row r="104" spans="1:32">
      <c r="A104" s="68" t="s">
        <v>27</v>
      </c>
      <c r="B104" s="68" t="s">
        <v>47</v>
      </c>
      <c r="C104" s="68" t="s">
        <v>132</v>
      </c>
      <c r="D104" s="68" t="s">
        <v>174</v>
      </c>
      <c r="E104" s="95">
        <v>403.36134453781517</v>
      </c>
      <c r="F104" s="95">
        <v>370.41994981721388</v>
      </c>
      <c r="G104" s="95">
        <v>350.23806643908904</v>
      </c>
      <c r="H104" s="95">
        <v>311.89174294170368</v>
      </c>
      <c r="I104" s="95">
        <v>272.6910419639006</v>
      </c>
      <c r="J104" s="95">
        <v>233.74506901262902</v>
      </c>
      <c r="K104" s="95">
        <v>201.26140098254007</v>
      </c>
      <c r="L104" s="95">
        <v>167.9968574987688</v>
      </c>
      <c r="M104" s="95">
        <v>168.49942214318861</v>
      </c>
      <c r="N104" s="95">
        <v>169.00752557973306</v>
      </c>
      <c r="O104" s="95">
        <v>169.52071387685754</v>
      </c>
      <c r="P104" s="95">
        <v>168.51717762133532</v>
      </c>
      <c r="Q104" s="95">
        <v>167.51830888871666</v>
      </c>
      <c r="R104" s="95">
        <v>166.52332445203544</v>
      </c>
      <c r="S104" s="95">
        <v>165.53191108934627</v>
      </c>
      <c r="T104" s="95">
        <v>164.54383360170084</v>
      </c>
      <c r="U104" s="95">
        <v>163.86010936810678</v>
      </c>
      <c r="V104" s="95">
        <v>163.25020543191815</v>
      </c>
      <c r="W104" s="95">
        <v>162.67844882761707</v>
      </c>
      <c r="X104" s="95">
        <v>162.10917307114002</v>
      </c>
      <c r="Y104" s="95">
        <v>161.54216286792163</v>
      </c>
      <c r="Z104" s="95">
        <v>162.1714859564209</v>
      </c>
      <c r="AA104" s="95">
        <v>162.80262221694656</v>
      </c>
      <c r="AB104" s="95">
        <v>163.43538575112979</v>
      </c>
      <c r="AC104" s="95">
        <v>164.06961922587882</v>
      </c>
      <c r="AD104" s="95">
        <v>164.70518289546959</v>
      </c>
      <c r="AE104" s="72" t="s">
        <v>175</v>
      </c>
    </row>
    <row r="105" spans="1:32">
      <c r="A105" s="68" t="s">
        <v>27</v>
      </c>
      <c r="B105" s="68" t="s">
        <v>47</v>
      </c>
      <c r="C105" s="68" t="s">
        <v>256</v>
      </c>
      <c r="D105" s="68" t="s">
        <v>174</v>
      </c>
      <c r="E105" s="95">
        <v>119.13135955911628</v>
      </c>
      <c r="F105" s="95">
        <v>100.4014640874499</v>
      </c>
      <c r="G105" s="95">
        <v>93.720504995813329</v>
      </c>
      <c r="H105" s="95">
        <v>86.08281378708314</v>
      </c>
      <c r="I105" s="95">
        <v>77.590745097935184</v>
      </c>
      <c r="J105" s="95">
        <v>69.353404435318737</v>
      </c>
      <c r="K105" s="95">
        <v>67.578368693884954</v>
      </c>
      <c r="L105" s="95">
        <v>65.022457498768802</v>
      </c>
      <c r="M105" s="95">
        <v>67.653447143188615</v>
      </c>
      <c r="N105" s="95">
        <v>70.289975579733095</v>
      </c>
      <c r="O105" s="95">
        <v>72.931588876857546</v>
      </c>
      <c r="P105" s="95">
        <v>74.056477621335318</v>
      </c>
      <c r="Q105" s="95">
        <v>75.186033888716665</v>
      </c>
      <c r="R105" s="95">
        <v>76.319474452035465</v>
      </c>
      <c r="S105" s="95">
        <v>77.456486089346285</v>
      </c>
      <c r="T105" s="95">
        <v>78.596833601700865</v>
      </c>
      <c r="U105" s="95">
        <v>79.222909368106784</v>
      </c>
      <c r="V105" s="95">
        <v>79.922805431918164</v>
      </c>
      <c r="W105" s="95">
        <v>80.660848827617059</v>
      </c>
      <c r="X105" s="95">
        <v>81.401373071140043</v>
      </c>
      <c r="Y105" s="95">
        <v>82.144162867921651</v>
      </c>
      <c r="Z105" s="95">
        <v>82.773485956420899</v>
      </c>
      <c r="AA105" s="95">
        <v>83.404622216946535</v>
      </c>
      <c r="AB105" s="95">
        <v>84.037385751129804</v>
      </c>
      <c r="AC105" s="95">
        <v>84.671619225878828</v>
      </c>
      <c r="AD105" s="95">
        <v>85.307182895469595</v>
      </c>
      <c r="AE105" s="72" t="s">
        <v>175</v>
      </c>
    </row>
    <row r="106" spans="1:32">
      <c r="A106" s="68" t="s">
        <v>27</v>
      </c>
      <c r="B106" s="68" t="s">
        <v>47</v>
      </c>
      <c r="C106" s="68" t="s">
        <v>257</v>
      </c>
      <c r="D106" s="68" t="s">
        <v>174</v>
      </c>
      <c r="E106" s="95">
        <v>284.22998497869889</v>
      </c>
      <c r="F106" s="95">
        <v>270.01848572976394</v>
      </c>
      <c r="G106" s="95">
        <v>256.51756144327572</v>
      </c>
      <c r="H106" s="95">
        <v>225.80892915462059</v>
      </c>
      <c r="I106" s="95">
        <v>195.10029686596542</v>
      </c>
      <c r="J106" s="95">
        <v>164.39166457731028</v>
      </c>
      <c r="K106" s="95">
        <v>133.68303228865511</v>
      </c>
      <c r="L106" s="95">
        <v>102.9744</v>
      </c>
      <c r="M106" s="95">
        <v>100.845975</v>
      </c>
      <c r="N106" s="95">
        <v>98.717549999999989</v>
      </c>
      <c r="O106" s="95">
        <v>96.589124999999996</v>
      </c>
      <c r="P106" s="95">
        <v>94.460699999999989</v>
      </c>
      <c r="Q106" s="95">
        <v>92.332274999999996</v>
      </c>
      <c r="R106" s="95">
        <v>90.203849999999989</v>
      </c>
      <c r="S106" s="95">
        <v>88.075424999999981</v>
      </c>
      <c r="T106" s="95">
        <v>85.947000000000003</v>
      </c>
      <c r="U106" s="95">
        <v>84.637199999999979</v>
      </c>
      <c r="V106" s="95">
        <v>83.327399999999997</v>
      </c>
      <c r="W106" s="95">
        <v>82.017600000000002</v>
      </c>
      <c r="X106" s="95">
        <v>80.707799999999992</v>
      </c>
      <c r="Y106" s="95">
        <v>79.397999999999996</v>
      </c>
      <c r="Z106" s="95">
        <v>79.397999999999996</v>
      </c>
      <c r="AA106" s="95">
        <v>79.397999999999996</v>
      </c>
      <c r="AB106" s="95">
        <v>79.397999999999996</v>
      </c>
      <c r="AC106" s="95">
        <v>79.397999999999996</v>
      </c>
      <c r="AD106" s="95">
        <v>79.397999999999996</v>
      </c>
      <c r="AE106" s="72" t="s">
        <v>175</v>
      </c>
    </row>
    <row r="107" spans="1:32">
      <c r="A107" s="68" t="s">
        <v>27</v>
      </c>
      <c r="B107" s="68" t="s">
        <v>191</v>
      </c>
      <c r="C107" s="68" t="s">
        <v>258</v>
      </c>
      <c r="D107" s="68" t="s">
        <v>192</v>
      </c>
      <c r="E107" s="95">
        <v>83.75</v>
      </c>
      <c r="F107" s="95"/>
      <c r="G107" s="95"/>
      <c r="H107" s="95"/>
      <c r="I107" s="95"/>
      <c r="J107" s="95">
        <v>69.44</v>
      </c>
      <c r="K107" s="95"/>
      <c r="L107" s="95"/>
      <c r="M107" s="95"/>
      <c r="N107" s="95"/>
      <c r="O107" s="95">
        <v>62.04</v>
      </c>
      <c r="P107" s="95"/>
      <c r="Q107" s="95"/>
      <c r="R107" s="95"/>
      <c r="S107" s="95"/>
      <c r="T107" s="95">
        <v>54.63</v>
      </c>
      <c r="U107" s="95"/>
      <c r="V107" s="95"/>
      <c r="W107" s="95"/>
      <c r="X107" s="95"/>
      <c r="Y107" s="95">
        <v>47.22</v>
      </c>
      <c r="Z107" s="95"/>
      <c r="AA107" s="95"/>
      <c r="AB107" s="95"/>
      <c r="AC107" s="95"/>
      <c r="AD107" s="95">
        <v>47.22</v>
      </c>
      <c r="AE107" s="72" t="s">
        <v>214</v>
      </c>
    </row>
    <row r="108" spans="1:32">
      <c r="A108" s="68" t="s">
        <v>27</v>
      </c>
      <c r="B108" s="68" t="s">
        <v>191</v>
      </c>
      <c r="C108" s="68" t="s">
        <v>259</v>
      </c>
      <c r="D108" s="68" t="s">
        <v>192</v>
      </c>
      <c r="E108" s="95">
        <v>82.15</v>
      </c>
      <c r="F108" s="95"/>
      <c r="G108" s="95"/>
      <c r="H108" s="95"/>
      <c r="I108" s="95"/>
      <c r="J108" s="95">
        <v>66.67</v>
      </c>
      <c r="K108" s="95"/>
      <c r="L108" s="95"/>
      <c r="M108" s="95"/>
      <c r="N108" s="95"/>
      <c r="O108" s="95">
        <v>59.26</v>
      </c>
      <c r="P108" s="95"/>
      <c r="Q108" s="95"/>
      <c r="R108" s="95"/>
      <c r="S108" s="95"/>
      <c r="T108" s="95">
        <v>51.85</v>
      </c>
      <c r="U108" s="95"/>
      <c r="V108" s="95"/>
      <c r="W108" s="95"/>
      <c r="X108" s="95"/>
      <c r="Y108" s="95">
        <v>44.44</v>
      </c>
      <c r="Z108" s="95"/>
      <c r="AA108" s="95"/>
      <c r="AB108" s="95"/>
      <c r="AC108" s="95"/>
      <c r="AD108" s="95">
        <v>44.44</v>
      </c>
      <c r="AE108" s="72" t="s">
        <v>214</v>
      </c>
    </row>
    <row r="109" spans="1:32">
      <c r="A109" s="68" t="s">
        <v>27</v>
      </c>
      <c r="B109" s="68" t="s">
        <v>191</v>
      </c>
      <c r="C109" s="68" t="s">
        <v>260</v>
      </c>
      <c r="D109" s="68" t="s">
        <v>192</v>
      </c>
      <c r="E109" s="95">
        <v>61.11</v>
      </c>
      <c r="F109" s="95"/>
      <c r="G109" s="95"/>
      <c r="H109" s="95"/>
      <c r="I109" s="95"/>
      <c r="J109" s="95">
        <v>50</v>
      </c>
      <c r="K109" s="95"/>
      <c r="L109" s="95"/>
      <c r="M109" s="95"/>
      <c r="N109" s="95"/>
      <c r="O109" s="95">
        <v>42.59</v>
      </c>
      <c r="P109" s="95"/>
      <c r="Q109" s="95"/>
      <c r="R109" s="95"/>
      <c r="S109" s="95"/>
      <c r="T109" s="95">
        <v>35.19</v>
      </c>
      <c r="U109" s="95"/>
      <c r="V109" s="95"/>
      <c r="W109" s="95"/>
      <c r="X109" s="95"/>
      <c r="Y109" s="95">
        <v>27.78</v>
      </c>
      <c r="Z109" s="95"/>
      <c r="AA109" s="95"/>
      <c r="AB109" s="95"/>
      <c r="AC109" s="95"/>
      <c r="AD109" s="95">
        <v>27.78</v>
      </c>
      <c r="AE109" s="72" t="s">
        <v>214</v>
      </c>
    </row>
    <row r="110" spans="1:32">
      <c r="A110" s="72" t="s">
        <v>19</v>
      </c>
      <c r="B110" s="68" t="s">
        <v>47</v>
      </c>
      <c r="C110" s="72" t="s">
        <v>261</v>
      </c>
      <c r="D110" s="72" t="s">
        <v>203</v>
      </c>
      <c r="E110" s="95">
        <v>15.914100052399219</v>
      </c>
      <c r="F110" s="95">
        <v>14.733929404509855</v>
      </c>
      <c r="G110" s="95">
        <v>15.26943899719021</v>
      </c>
      <c r="H110" s="95">
        <v>14.282924151603773</v>
      </c>
      <c r="I110" s="95">
        <v>13.899408885016372</v>
      </c>
      <c r="J110" s="95">
        <v>14.117447779358313</v>
      </c>
      <c r="K110" s="95">
        <v>14.145146779192274</v>
      </c>
      <c r="L110" s="95">
        <v>14.335510018514789</v>
      </c>
      <c r="M110" s="95">
        <v>14.638242260303587</v>
      </c>
      <c r="N110" s="95">
        <v>14.725273497997913</v>
      </c>
      <c r="O110" s="95">
        <v>14.473523494835501</v>
      </c>
      <c r="P110" s="95">
        <v>14.447353727337829</v>
      </c>
      <c r="Q110" s="95">
        <v>14.371810328082876</v>
      </c>
      <c r="R110" s="95">
        <v>14.131032426228876</v>
      </c>
      <c r="S110" s="95">
        <v>13.896036485410448</v>
      </c>
      <c r="T110" s="95">
        <v>13.635843874438029</v>
      </c>
      <c r="U110" s="95">
        <v>13.57611204883686</v>
      </c>
      <c r="V110" s="95">
        <v>13.48570898992392</v>
      </c>
      <c r="W110" s="95">
        <v>13.391349907941606</v>
      </c>
      <c r="X110" s="95">
        <v>13.141350751036702</v>
      </c>
      <c r="Y110" s="95">
        <v>13.049891906067565</v>
      </c>
      <c r="Z110" s="95">
        <v>13.144043144694166</v>
      </c>
      <c r="AA110" s="95">
        <v>13.23830978389681</v>
      </c>
      <c r="AB110" s="95">
        <v>13.332710042798245</v>
      </c>
      <c r="AC110" s="95">
        <v>13.427252092999137</v>
      </c>
      <c r="AD110" s="95">
        <v>13.521922463069275</v>
      </c>
      <c r="AE110" s="72" t="s">
        <v>175</v>
      </c>
    </row>
    <row r="111" spans="1:32">
      <c r="A111" s="72" t="s">
        <v>19</v>
      </c>
      <c r="B111" s="68" t="s">
        <v>47</v>
      </c>
      <c r="C111" s="72" t="s">
        <v>262</v>
      </c>
      <c r="D111" s="72" t="s">
        <v>203</v>
      </c>
      <c r="E111" s="95">
        <v>10.158472794600746</v>
      </c>
      <c r="F111" s="95">
        <v>9.5921061777581915</v>
      </c>
      <c r="G111" s="95">
        <v>9.6653259327852048</v>
      </c>
      <c r="H111" s="95">
        <v>8.3530259231148403</v>
      </c>
      <c r="I111" s="95">
        <v>7.4737663788289144</v>
      </c>
      <c r="J111" s="95">
        <v>6.3547964619884842</v>
      </c>
      <c r="K111" s="95">
        <v>6.0792102459683726</v>
      </c>
      <c r="L111" s="95">
        <v>6.1238867174524314</v>
      </c>
      <c r="M111" s="95">
        <v>6.3190016583663802</v>
      </c>
      <c r="N111" s="95">
        <v>6.4080918592774658</v>
      </c>
      <c r="O111" s="95">
        <v>6.3165664132852513</v>
      </c>
      <c r="P111" s="95">
        <v>6.1819948222634196</v>
      </c>
      <c r="Q111" s="95">
        <v>6.0408312397991804</v>
      </c>
      <c r="R111" s="95">
        <v>5.9054976846316336</v>
      </c>
      <c r="S111" s="95">
        <v>5.7750538100531319</v>
      </c>
      <c r="T111" s="95">
        <v>5.6317000868541811</v>
      </c>
      <c r="U111" s="95">
        <v>5.6162378187339907</v>
      </c>
      <c r="V111" s="95">
        <v>5.60655310144314</v>
      </c>
      <c r="W111" s="95">
        <v>5.6023808290886139</v>
      </c>
      <c r="X111" s="95">
        <v>5.566617814633787</v>
      </c>
      <c r="Y111" s="95">
        <v>5.5645883575888133</v>
      </c>
      <c r="Z111" s="95">
        <v>5.6644516061119283</v>
      </c>
      <c r="AA111" s="95">
        <v>5.7643148546350433</v>
      </c>
      <c r="AB111" s="95">
        <v>5.8641781031581584</v>
      </c>
      <c r="AC111" s="95">
        <v>5.9640413516812743</v>
      </c>
      <c r="AD111" s="95">
        <v>6.0639046002043884</v>
      </c>
      <c r="AE111" s="72" t="s">
        <v>175</v>
      </c>
    </row>
    <row r="112" spans="1:32">
      <c r="A112" s="72" t="s">
        <v>19</v>
      </c>
      <c r="B112" s="68" t="s">
        <v>47</v>
      </c>
      <c r="C112" s="72" t="s">
        <v>263</v>
      </c>
      <c r="D112" s="72" t="s">
        <v>203</v>
      </c>
      <c r="E112" s="95">
        <v>5.307852578282267</v>
      </c>
      <c r="F112" s="95">
        <v>4.7011299811119702</v>
      </c>
      <c r="G112" s="95">
        <v>5.1693043559667968</v>
      </c>
      <c r="H112" s="95">
        <v>5.4491786012179722</v>
      </c>
      <c r="I112" s="95">
        <v>5.9010662517648429</v>
      </c>
      <c r="J112" s="95">
        <v>7.2456549205492351</v>
      </c>
      <c r="K112" s="95">
        <v>7.5320921439445359</v>
      </c>
      <c r="L112" s="95">
        <v>7.6853927848731649</v>
      </c>
      <c r="M112" s="95">
        <v>7.8005080819100883</v>
      </c>
      <c r="N112" s="95">
        <v>7.8058429095377706</v>
      </c>
      <c r="O112" s="95">
        <v>7.6528762643689925</v>
      </c>
      <c r="P112" s="95">
        <v>7.7683743504839375</v>
      </c>
      <c r="Q112" s="95">
        <v>7.8409151307724487</v>
      </c>
      <c r="R112" s="95">
        <v>7.7422031255640578</v>
      </c>
      <c r="S112" s="95">
        <v>7.6441990480414272</v>
      </c>
      <c r="T112" s="95">
        <v>7.5337576284467689</v>
      </c>
      <c r="U112" s="95">
        <v>7.4957530975252471</v>
      </c>
      <c r="V112" s="95">
        <v>7.4211733096366643</v>
      </c>
      <c r="W112" s="95">
        <v>7.3370115028808334</v>
      </c>
      <c r="X112" s="95">
        <v>7.1286896635805359</v>
      </c>
      <c r="Y112" s="95">
        <v>7.0450717216756837</v>
      </c>
      <c r="Z112" s="95">
        <v>7.0450717216756837</v>
      </c>
      <c r="AA112" s="95">
        <v>7.0450717216756837</v>
      </c>
      <c r="AB112" s="95">
        <v>7.0450717216756837</v>
      </c>
      <c r="AC112" s="95">
        <v>7.0450717216756837</v>
      </c>
      <c r="AD112" s="95">
        <v>7.0450717216756837</v>
      </c>
      <c r="AE112" s="72" t="s">
        <v>175</v>
      </c>
      <c r="AF112"/>
    </row>
    <row r="113" spans="1:32">
      <c r="A113" s="72" t="s">
        <v>19</v>
      </c>
      <c r="B113" s="68" t="s">
        <v>47</v>
      </c>
      <c r="C113" s="72" t="s">
        <v>264</v>
      </c>
      <c r="D113" s="72" t="s">
        <v>203</v>
      </c>
      <c r="E113" s="95">
        <v>0.17569089444122726</v>
      </c>
      <c r="F113" s="95">
        <v>0.17461373440233879</v>
      </c>
      <c r="G113" s="95">
        <v>0.17371863484604486</v>
      </c>
      <c r="H113" s="95">
        <v>0.17289654153567985</v>
      </c>
      <c r="I113" s="95">
        <v>0.17204937036253837</v>
      </c>
      <c r="J113" s="95">
        <v>0.1711884579241546</v>
      </c>
      <c r="K113" s="95">
        <v>0.17034917462706431</v>
      </c>
      <c r="L113" s="95">
        <v>0.16953590178008587</v>
      </c>
      <c r="M113" s="95">
        <v>0.16873500628141574</v>
      </c>
      <c r="N113" s="95">
        <v>0.16794524143259229</v>
      </c>
      <c r="O113" s="95">
        <v>0.16716999042872011</v>
      </c>
      <c r="P113" s="95">
        <v>0.16641200594279981</v>
      </c>
      <c r="Q113" s="95">
        <v>0.16567278509911693</v>
      </c>
      <c r="R113" s="95">
        <v>0.16495367270311939</v>
      </c>
      <c r="S113" s="95">
        <v>0.16425425187445203</v>
      </c>
      <c r="T113" s="95">
        <v>0.16357090883765402</v>
      </c>
      <c r="U113" s="95">
        <v>0.16290171250011803</v>
      </c>
      <c r="V113" s="95">
        <v>0.1622460253075349</v>
      </c>
      <c r="W113" s="95">
        <v>0.16160246700538083</v>
      </c>
      <c r="X113" s="95">
        <v>0.16097073305032927</v>
      </c>
      <c r="Y113" s="95">
        <v>0.16034998573904441</v>
      </c>
      <c r="Z113" s="95">
        <v>0.15973985965794363</v>
      </c>
      <c r="AA113" s="95">
        <v>0.15914206004379447</v>
      </c>
      <c r="AB113" s="95">
        <v>0.15855853296499794</v>
      </c>
      <c r="AC113" s="95">
        <v>0.15799015126785104</v>
      </c>
      <c r="AD113" s="95">
        <v>0.15743547600685748</v>
      </c>
      <c r="AE113" s="72" t="s">
        <v>175</v>
      </c>
      <c r="AF113"/>
    </row>
    <row r="114" spans="1:32">
      <c r="A114" s="72" t="s">
        <v>19</v>
      </c>
      <c r="B114" s="68" t="s">
        <v>47</v>
      </c>
      <c r="C114" s="72" t="s">
        <v>265</v>
      </c>
      <c r="D114" s="72" t="s">
        <v>203</v>
      </c>
      <c r="E114" s="95">
        <v>0.27208378507497755</v>
      </c>
      <c r="F114" s="95">
        <v>0.26607951123735346</v>
      </c>
      <c r="G114" s="95">
        <v>0.26109007359216335</v>
      </c>
      <c r="H114" s="95">
        <v>0.30782308573527872</v>
      </c>
      <c r="I114" s="95">
        <v>0.35252688406007548</v>
      </c>
      <c r="J114" s="95">
        <v>0.34580793889644107</v>
      </c>
      <c r="K114" s="95">
        <v>0.36349521465230011</v>
      </c>
      <c r="L114" s="95">
        <v>0.35669461440910599</v>
      </c>
      <c r="M114" s="95">
        <v>0.34999751374570054</v>
      </c>
      <c r="N114" s="95">
        <v>0.3433934877500836</v>
      </c>
      <c r="O114" s="95">
        <v>0.33691082675253831</v>
      </c>
      <c r="P114" s="95">
        <v>0.33057254864767061</v>
      </c>
      <c r="Q114" s="95">
        <v>0.324391172412129</v>
      </c>
      <c r="R114" s="95">
        <v>0.31837794333006375</v>
      </c>
      <c r="S114" s="95">
        <v>0.312529375441437</v>
      </c>
      <c r="T114" s="95">
        <v>0.30681525029942674</v>
      </c>
      <c r="U114" s="95">
        <v>0.3012194200775033</v>
      </c>
      <c r="V114" s="95">
        <v>0.29573655353657907</v>
      </c>
      <c r="W114" s="95">
        <v>0.29035510896677846</v>
      </c>
      <c r="X114" s="95">
        <v>0.28507253977204966</v>
      </c>
      <c r="Y114" s="95">
        <v>0.27988184106402109</v>
      </c>
      <c r="Z114" s="95">
        <v>0.27477995724860937</v>
      </c>
      <c r="AA114" s="95">
        <v>0.26978114754228716</v>
      </c>
      <c r="AB114" s="95">
        <v>0.26490168499940558</v>
      </c>
      <c r="AC114" s="95">
        <v>0.26014886837432682</v>
      </c>
      <c r="AD114" s="95">
        <v>0.25551066518234627</v>
      </c>
      <c r="AE114" s="72" t="s">
        <v>175</v>
      </c>
      <c r="AF114"/>
    </row>
    <row r="115" spans="1:32">
      <c r="A115" s="72" t="s">
        <v>19</v>
      </c>
      <c r="B115" s="68" t="s">
        <v>47</v>
      </c>
      <c r="C115" s="72" t="s">
        <v>266</v>
      </c>
      <c r="D115" s="72" t="s">
        <v>203</v>
      </c>
      <c r="E115" s="95">
        <v>11.079635036713215</v>
      </c>
      <c r="F115" s="95">
        <v>10.161411498233093</v>
      </c>
      <c r="G115" s="95">
        <v>10.356466127417287</v>
      </c>
      <c r="H115" s="95">
        <v>9.1566490149230209</v>
      </c>
      <c r="I115" s="95">
        <v>8.3951314623575133</v>
      </c>
      <c r="J115" s="95">
        <v>7.8012927896001472</v>
      </c>
      <c r="K115" s="95">
        <v>7.6117287281766668</v>
      </c>
      <c r="L115" s="95">
        <v>7.7129704343452472</v>
      </c>
      <c r="M115" s="95">
        <v>7.9488339548698246</v>
      </c>
      <c r="N115" s="95">
        <v>8.0467964676500099</v>
      </c>
      <c r="O115" s="95">
        <v>8.0239755802571011</v>
      </c>
      <c r="P115" s="95">
        <v>7.9394726729067129</v>
      </c>
      <c r="Q115" s="95">
        <v>7.8316949660989863</v>
      </c>
      <c r="R115" s="95">
        <v>7.6579514063371947</v>
      </c>
      <c r="S115" s="95">
        <v>7.4936941453307453</v>
      </c>
      <c r="T115" s="95">
        <v>7.316193027730808</v>
      </c>
      <c r="U115" s="95">
        <v>7.2618339913530807</v>
      </c>
      <c r="V115" s="95">
        <v>7.2038172369635278</v>
      </c>
      <c r="W115" s="95">
        <v>7.1492493736899219</v>
      </c>
      <c r="X115" s="95">
        <v>7.0276961484461804</v>
      </c>
      <c r="Y115" s="95">
        <v>6.9847226209645878</v>
      </c>
      <c r="Z115" s="95">
        <v>5.9627003419487865</v>
      </c>
      <c r="AA115" s="95">
        <v>6.0619607920480458</v>
      </c>
      <c r="AB115" s="95">
        <v>6.161235634029822</v>
      </c>
      <c r="AC115" s="95">
        <v>6.2605257480391652</v>
      </c>
      <c r="AD115" s="95">
        <v>6.3598296830980949</v>
      </c>
      <c r="AE115" s="72" t="s">
        <v>175</v>
      </c>
      <c r="AF115"/>
    </row>
    <row r="116" spans="1:32">
      <c r="A116" s="72" t="s">
        <v>19</v>
      </c>
      <c r="B116" s="68" t="s">
        <v>47</v>
      </c>
      <c r="C116" s="72" t="s">
        <v>267</v>
      </c>
      <c r="D116" s="72" t="s">
        <v>203</v>
      </c>
      <c r="E116" s="95">
        <v>9.8276764503612455</v>
      </c>
      <c r="F116" s="95">
        <v>9.2613098335186912</v>
      </c>
      <c r="G116" s="95">
        <v>9.3345295885457045</v>
      </c>
      <c r="H116" s="95">
        <v>8.0222295788753399</v>
      </c>
      <c r="I116" s="95">
        <v>7.1429700345894149</v>
      </c>
      <c r="J116" s="95">
        <v>6.0240001177489848</v>
      </c>
      <c r="K116" s="95">
        <v>5.7484139017288731</v>
      </c>
      <c r="L116" s="95">
        <v>5.793090373212932</v>
      </c>
      <c r="M116" s="95">
        <v>5.9882053141268807</v>
      </c>
      <c r="N116" s="95">
        <v>6.0772955150379664</v>
      </c>
      <c r="O116" s="95">
        <v>5.9857700690457518</v>
      </c>
      <c r="P116" s="95">
        <v>5.8511984780239201</v>
      </c>
      <c r="Q116" s="95">
        <v>5.7100348955596809</v>
      </c>
      <c r="R116" s="95">
        <v>5.5747013403921342</v>
      </c>
      <c r="S116" s="95">
        <v>5.4442574658136325</v>
      </c>
      <c r="T116" s="95">
        <v>5.3009037426146817</v>
      </c>
      <c r="U116" s="95">
        <v>5.2854414744944913</v>
      </c>
      <c r="V116" s="95">
        <v>5.2757567572036406</v>
      </c>
      <c r="W116" s="95">
        <v>5.2715844848491145</v>
      </c>
      <c r="X116" s="95">
        <v>5.2358214703942876</v>
      </c>
      <c r="Y116" s="95">
        <v>5.2337920133493139</v>
      </c>
      <c r="Z116" s="95">
        <v>5.3336552618724289</v>
      </c>
      <c r="AA116" s="95">
        <v>5.4335185103955439</v>
      </c>
      <c r="AB116" s="95">
        <v>5.5333817589186589</v>
      </c>
      <c r="AC116" s="95">
        <v>5.6332450074417748</v>
      </c>
      <c r="AD116" s="95">
        <v>5.7331082559648889</v>
      </c>
      <c r="AE116" s="72" t="s">
        <v>175</v>
      </c>
      <c r="AF116"/>
    </row>
    <row r="117" spans="1:32">
      <c r="A117" s="72" t="s">
        <v>19</v>
      </c>
      <c r="B117" s="68" t="s">
        <v>47</v>
      </c>
      <c r="C117" s="72" t="s">
        <v>268</v>
      </c>
      <c r="D117" s="72" t="s">
        <v>203</v>
      </c>
      <c r="E117" s="95">
        <v>1.172904974572321</v>
      </c>
      <c r="F117" s="95">
        <v>0.82213121724747684</v>
      </c>
      <c r="G117" s="95">
        <v>0.94486618039859593</v>
      </c>
      <c r="H117" s="95">
        <v>1.0581244378729184</v>
      </c>
      <c r="I117" s="95">
        <v>1.1766688969681511</v>
      </c>
      <c r="J117" s="95">
        <v>1.702667772434763</v>
      </c>
      <c r="K117" s="95">
        <v>1.7895115230527281</v>
      </c>
      <c r="L117" s="95">
        <v>1.8468968311844711</v>
      </c>
      <c r="M117" s="95">
        <v>1.8884530033944331</v>
      </c>
      <c r="N117" s="95">
        <v>1.898121684138351</v>
      </c>
      <c r="O117" s="95">
        <v>1.9676079764025287</v>
      </c>
      <c r="P117" s="95">
        <v>2.0184409828379963</v>
      </c>
      <c r="Q117" s="95">
        <v>2.052572260714427</v>
      </c>
      <c r="R117" s="95">
        <v>2.0148873817452611</v>
      </c>
      <c r="S117" s="95">
        <v>1.9817792647138703</v>
      </c>
      <c r="T117" s="95">
        <v>1.9483209274748239</v>
      </c>
      <c r="U117" s="95">
        <v>1.9100989513850446</v>
      </c>
      <c r="V117" s="95">
        <v>1.862428084345467</v>
      </c>
      <c r="W117" s="95">
        <v>1.8126814331731111</v>
      </c>
      <c r="X117" s="95">
        <v>1.7275282389084425</v>
      </c>
      <c r="Y117" s="95">
        <v>1.687210106481817</v>
      </c>
      <c r="Z117" s="95">
        <v>0.56593980690781698</v>
      </c>
      <c r="AA117" s="95">
        <v>0.56593980690781698</v>
      </c>
      <c r="AB117" s="95">
        <v>0.56593980690781698</v>
      </c>
      <c r="AC117" s="95">
        <v>0.56593980690781698</v>
      </c>
      <c r="AD117" s="95">
        <v>0.56593980690781698</v>
      </c>
      <c r="AE117" s="72" t="s">
        <v>175</v>
      </c>
      <c r="AF117"/>
    </row>
    <row r="118" spans="1:32">
      <c r="A118" s="72" t="s">
        <v>19</v>
      </c>
      <c r="B118" s="68" t="s">
        <v>47</v>
      </c>
      <c r="C118" s="72" t="s">
        <v>269</v>
      </c>
      <c r="D118" s="72" t="s">
        <v>203</v>
      </c>
      <c r="E118" s="95">
        <v>4.8811527994575755E-2</v>
      </c>
      <c r="F118" s="95">
        <v>4.7734367955687272E-2</v>
      </c>
      <c r="G118" s="95">
        <v>4.6839268399393334E-2</v>
      </c>
      <c r="H118" s="95">
        <v>4.6017175089028334E-2</v>
      </c>
      <c r="I118" s="95">
        <v>4.5170003915886867E-2</v>
      </c>
      <c r="J118" s="95">
        <v>4.4309091477503094E-2</v>
      </c>
      <c r="K118" s="95">
        <v>4.3469808180412794E-2</v>
      </c>
      <c r="L118" s="95">
        <v>4.2656535333434352E-2</v>
      </c>
      <c r="M118" s="95">
        <v>4.1855639834764244E-2</v>
      </c>
      <c r="N118" s="95">
        <v>4.1065874985940769E-2</v>
      </c>
      <c r="O118" s="95">
        <v>4.0290623982068577E-2</v>
      </c>
      <c r="P118" s="95">
        <v>3.9532639496148284E-2</v>
      </c>
      <c r="Q118" s="95">
        <v>3.8793418652465425E-2</v>
      </c>
      <c r="R118" s="95">
        <v>3.8074306256467884E-2</v>
      </c>
      <c r="S118" s="95">
        <v>3.7374885427800528E-2</v>
      </c>
      <c r="T118" s="95">
        <v>3.6691542391002488E-2</v>
      </c>
      <c r="U118" s="95">
        <v>3.6022346053466527E-2</v>
      </c>
      <c r="V118" s="95">
        <v>3.5366658860883374E-2</v>
      </c>
      <c r="W118" s="95">
        <v>3.472310055872932E-2</v>
      </c>
      <c r="X118" s="95">
        <v>3.4091366603677745E-2</v>
      </c>
      <c r="Y118" s="95">
        <v>3.3470619292392902E-2</v>
      </c>
      <c r="Z118" s="95">
        <v>3.2860493211292113E-2</v>
      </c>
      <c r="AA118" s="95">
        <v>3.2262693597142948E-2</v>
      </c>
      <c r="AB118" s="95">
        <v>3.167916651834643E-2</v>
      </c>
      <c r="AC118" s="95">
        <v>3.1110784821199531E-2</v>
      </c>
      <c r="AD118" s="95">
        <v>3.0556109560205977E-2</v>
      </c>
      <c r="AE118" s="72" t="s">
        <v>175</v>
      </c>
      <c r="AF118"/>
    </row>
    <row r="119" spans="1:32">
      <c r="A119" s="72" t="s">
        <v>19</v>
      </c>
      <c r="B119" s="68" t="s">
        <v>47</v>
      </c>
      <c r="C119" s="72" t="s">
        <v>270</v>
      </c>
      <c r="D119" s="72" t="s">
        <v>203</v>
      </c>
      <c r="E119" s="95">
        <v>3.024208378507498E-2</v>
      </c>
      <c r="F119" s="95">
        <v>3.0236079511237354E-2</v>
      </c>
      <c r="G119" s="95">
        <v>3.0231090073592162E-2</v>
      </c>
      <c r="H119" s="95">
        <v>3.0277823085735282E-2</v>
      </c>
      <c r="I119" s="95">
        <v>3.0322526884060074E-2</v>
      </c>
      <c r="J119" s="95">
        <v>3.031580793889644E-2</v>
      </c>
      <c r="K119" s="95">
        <v>3.0333495214652298E-2</v>
      </c>
      <c r="L119" s="95">
        <v>3.0326694614409108E-2</v>
      </c>
      <c r="M119" s="95">
        <v>3.0319997513745704E-2</v>
      </c>
      <c r="N119" s="95">
        <v>3.0313393487750081E-2</v>
      </c>
      <c r="O119" s="95">
        <v>3.0306910826752537E-2</v>
      </c>
      <c r="P119" s="95">
        <v>3.030057254864767E-2</v>
      </c>
      <c r="Q119" s="95">
        <v>3.029439117241213E-2</v>
      </c>
      <c r="R119" s="95">
        <v>3.0288377943330065E-2</v>
      </c>
      <c r="S119" s="95">
        <v>3.0282529375441437E-2</v>
      </c>
      <c r="T119" s="95">
        <v>3.0276815250299429E-2</v>
      </c>
      <c r="U119" s="95">
        <v>3.0271219420077506E-2</v>
      </c>
      <c r="V119" s="95">
        <v>3.0265736553536579E-2</v>
      </c>
      <c r="W119" s="95">
        <v>3.0260355108966779E-2</v>
      </c>
      <c r="X119" s="95">
        <v>3.0255072539772051E-2</v>
      </c>
      <c r="Y119" s="95">
        <v>3.024988184106402E-2</v>
      </c>
      <c r="Z119" s="95">
        <v>3.024477995724861E-2</v>
      </c>
      <c r="AA119" s="95">
        <v>3.0239781147542284E-2</v>
      </c>
      <c r="AB119" s="95">
        <v>3.0234901684999402E-2</v>
      </c>
      <c r="AC119" s="95">
        <v>3.0230148868374326E-2</v>
      </c>
      <c r="AD119" s="95">
        <v>3.0225510665182347E-2</v>
      </c>
      <c r="AE119" s="72" t="s">
        <v>175</v>
      </c>
      <c r="AF119"/>
    </row>
    <row r="120" spans="1:32">
      <c r="A120" s="72" t="s">
        <v>19</v>
      </c>
      <c r="B120" s="68" t="s">
        <v>47</v>
      </c>
      <c r="C120" s="72" t="s">
        <v>268</v>
      </c>
      <c r="D120" s="72" t="s">
        <v>203</v>
      </c>
      <c r="E120" s="95">
        <v>1.172904974572321</v>
      </c>
      <c r="F120" s="95">
        <v>0.82213121724747684</v>
      </c>
      <c r="G120" s="95">
        <v>0.94486618039859593</v>
      </c>
      <c r="H120" s="95">
        <v>1.0581244378729184</v>
      </c>
      <c r="I120" s="95">
        <v>1.1766688969681511</v>
      </c>
      <c r="J120" s="95">
        <v>1.702667772434763</v>
      </c>
      <c r="K120" s="95">
        <v>1.7895115230527281</v>
      </c>
      <c r="L120" s="95">
        <v>1.8468968311844711</v>
      </c>
      <c r="M120" s="95">
        <v>1.8884530033944331</v>
      </c>
      <c r="N120" s="95">
        <v>1.898121684138351</v>
      </c>
      <c r="O120" s="95">
        <v>1.9676079764025287</v>
      </c>
      <c r="P120" s="95">
        <v>2.0184409828379963</v>
      </c>
      <c r="Q120" s="95">
        <v>2.052572260714427</v>
      </c>
      <c r="R120" s="95">
        <v>2.0148873817452611</v>
      </c>
      <c r="S120" s="95">
        <v>1.9817792647138703</v>
      </c>
      <c r="T120" s="95">
        <v>1.9483209274748239</v>
      </c>
      <c r="U120" s="95">
        <v>1.9100989513850446</v>
      </c>
      <c r="V120" s="95">
        <v>1.862428084345467</v>
      </c>
      <c r="W120" s="95">
        <v>1.8126814331731111</v>
      </c>
      <c r="X120" s="95">
        <v>1.7275282389084425</v>
      </c>
      <c r="Y120" s="95">
        <v>1.687210106481817</v>
      </c>
      <c r="Z120" s="95">
        <v>0.56593980690781698</v>
      </c>
      <c r="AA120" s="95">
        <v>0.56593980690781698</v>
      </c>
      <c r="AB120" s="95">
        <v>0.56593980690781698</v>
      </c>
      <c r="AC120" s="95">
        <v>0.56593980690781698</v>
      </c>
      <c r="AD120" s="95">
        <v>0.56593980690781698</v>
      </c>
      <c r="AE120" s="72" t="s">
        <v>175</v>
      </c>
      <c r="AF120"/>
    </row>
    <row r="121" spans="1:32">
      <c r="A121" s="72" t="s">
        <v>19</v>
      </c>
      <c r="B121" s="68" t="s">
        <v>47</v>
      </c>
      <c r="C121" s="72" t="s">
        <v>269</v>
      </c>
      <c r="D121" s="72" t="s">
        <v>203</v>
      </c>
      <c r="E121" s="95">
        <v>4.8811527994575755E-2</v>
      </c>
      <c r="F121" s="95">
        <v>4.7734367955687272E-2</v>
      </c>
      <c r="G121" s="95">
        <v>4.6839268399393334E-2</v>
      </c>
      <c r="H121" s="95">
        <v>4.6017175089028334E-2</v>
      </c>
      <c r="I121" s="95">
        <v>4.5170003915886867E-2</v>
      </c>
      <c r="J121" s="95">
        <v>4.4309091477503094E-2</v>
      </c>
      <c r="K121" s="95">
        <v>4.3469808180412794E-2</v>
      </c>
      <c r="L121" s="95">
        <v>4.2656535333434352E-2</v>
      </c>
      <c r="M121" s="95">
        <v>4.1855639834764244E-2</v>
      </c>
      <c r="N121" s="95">
        <v>4.1065874985940769E-2</v>
      </c>
      <c r="O121" s="95">
        <v>4.0290623982068577E-2</v>
      </c>
      <c r="P121" s="95">
        <v>3.9532639496148284E-2</v>
      </c>
      <c r="Q121" s="95">
        <v>3.8793418652465425E-2</v>
      </c>
      <c r="R121" s="95">
        <v>3.8074306256467884E-2</v>
      </c>
      <c r="S121" s="95">
        <v>3.7374885427800528E-2</v>
      </c>
      <c r="T121" s="95">
        <v>3.6691542391002488E-2</v>
      </c>
      <c r="U121" s="95">
        <v>3.6022346053466527E-2</v>
      </c>
      <c r="V121" s="95">
        <v>3.5366658860883374E-2</v>
      </c>
      <c r="W121" s="95">
        <v>3.472310055872932E-2</v>
      </c>
      <c r="X121" s="95">
        <v>3.4091366603677745E-2</v>
      </c>
      <c r="Y121" s="95">
        <v>3.3470619292392902E-2</v>
      </c>
      <c r="Z121" s="95">
        <v>3.2860493211292113E-2</v>
      </c>
      <c r="AA121" s="95">
        <v>3.2262693597142948E-2</v>
      </c>
      <c r="AB121" s="95">
        <v>3.167916651834643E-2</v>
      </c>
      <c r="AC121" s="95">
        <v>3.1110784821199531E-2</v>
      </c>
      <c r="AD121" s="95">
        <v>3.0556109560205977E-2</v>
      </c>
      <c r="AE121" s="72" t="s">
        <v>175</v>
      </c>
    </row>
    <row r="122" spans="1:32">
      <c r="A122" s="72" t="s">
        <v>19</v>
      </c>
      <c r="B122" s="68" t="s">
        <v>47</v>
      </c>
      <c r="C122" s="72" t="s">
        <v>270</v>
      </c>
      <c r="D122" s="72" t="s">
        <v>203</v>
      </c>
      <c r="E122" s="95">
        <v>3.024208378507498E-2</v>
      </c>
      <c r="F122" s="95">
        <v>3.0236079511237354E-2</v>
      </c>
      <c r="G122" s="95">
        <v>3.0231090073592162E-2</v>
      </c>
      <c r="H122" s="95">
        <v>3.0277823085735282E-2</v>
      </c>
      <c r="I122" s="95">
        <v>3.0322526884060074E-2</v>
      </c>
      <c r="J122" s="95">
        <v>3.031580793889644E-2</v>
      </c>
      <c r="K122" s="95">
        <v>3.0333495214652298E-2</v>
      </c>
      <c r="L122" s="95">
        <v>3.0326694614409108E-2</v>
      </c>
      <c r="M122" s="95">
        <v>3.0319997513745704E-2</v>
      </c>
      <c r="N122" s="95">
        <v>3.0313393487750081E-2</v>
      </c>
      <c r="O122" s="95">
        <v>3.0306910826752537E-2</v>
      </c>
      <c r="P122" s="95">
        <v>3.030057254864767E-2</v>
      </c>
      <c r="Q122" s="95">
        <v>3.029439117241213E-2</v>
      </c>
      <c r="R122" s="95">
        <v>3.0288377943330065E-2</v>
      </c>
      <c r="S122" s="95">
        <v>3.0282529375441437E-2</v>
      </c>
      <c r="T122" s="95">
        <v>3.0276815250299429E-2</v>
      </c>
      <c r="U122" s="95">
        <v>3.0271219420077506E-2</v>
      </c>
      <c r="V122" s="95">
        <v>3.0265736553536579E-2</v>
      </c>
      <c r="W122" s="95">
        <v>3.0260355108966779E-2</v>
      </c>
      <c r="X122" s="95">
        <v>3.0255072539772051E-2</v>
      </c>
      <c r="Y122" s="95">
        <v>3.024988184106402E-2</v>
      </c>
      <c r="Z122" s="95">
        <v>3.024477995724861E-2</v>
      </c>
      <c r="AA122" s="95">
        <v>3.0239781147542284E-2</v>
      </c>
      <c r="AB122" s="95">
        <v>3.0234901684999402E-2</v>
      </c>
      <c r="AC122" s="95">
        <v>3.0230148868374326E-2</v>
      </c>
      <c r="AD122" s="95">
        <v>3.0225510665182347E-2</v>
      </c>
      <c r="AE122" s="72" t="s">
        <v>175</v>
      </c>
    </row>
    <row r="123" spans="1:32">
      <c r="A123" s="72" t="s">
        <v>224</v>
      </c>
      <c r="B123" s="72" t="s">
        <v>69</v>
      </c>
      <c r="C123" s="72" t="s">
        <v>271</v>
      </c>
      <c r="D123" s="72" t="s">
        <v>222</v>
      </c>
      <c r="E123" s="95">
        <v>7.0999999999999994E-2</v>
      </c>
      <c r="F123" s="95"/>
      <c r="G123" s="95"/>
      <c r="H123" s="95"/>
      <c r="I123" s="95"/>
      <c r="J123" s="95">
        <v>7.4999999999999997E-2</v>
      </c>
      <c r="K123" s="95"/>
      <c r="L123" s="95"/>
      <c r="M123" s="95"/>
      <c r="N123" s="95"/>
      <c r="O123" s="95">
        <v>9.8000000000000004E-2</v>
      </c>
      <c r="P123" s="95"/>
      <c r="Q123" s="95"/>
      <c r="R123" s="95"/>
      <c r="S123" s="95"/>
      <c r="T123" s="95">
        <v>0.124</v>
      </c>
      <c r="U123" s="95"/>
      <c r="V123" s="95"/>
      <c r="W123" s="95"/>
      <c r="X123" s="95"/>
      <c r="Y123" s="95">
        <v>0.123</v>
      </c>
      <c r="Z123" s="95"/>
      <c r="AA123" s="95"/>
      <c r="AB123" s="95"/>
      <c r="AC123" s="95"/>
      <c r="AD123" s="95"/>
      <c r="AE123" s="72" t="s">
        <v>190</v>
      </c>
    </row>
    <row r="124" spans="1:32">
      <c r="A124" s="68" t="s">
        <v>224</v>
      </c>
      <c r="B124" s="68" t="s">
        <v>62</v>
      </c>
      <c r="C124" s="68" t="s">
        <v>271</v>
      </c>
      <c r="D124" s="68" t="s">
        <v>272</v>
      </c>
      <c r="E124" s="95">
        <v>9.7148831359396295E-2</v>
      </c>
      <c r="F124" s="95"/>
      <c r="G124" s="95"/>
      <c r="H124" s="95"/>
      <c r="I124" s="95"/>
      <c r="J124" s="95">
        <v>0.1112967194214443</v>
      </c>
      <c r="K124" s="95"/>
      <c r="L124" s="95"/>
      <c r="M124" s="95"/>
      <c r="N124" s="95"/>
      <c r="O124" s="95">
        <v>0.12544460748349232</v>
      </c>
      <c r="P124" s="95"/>
      <c r="Q124" s="95"/>
      <c r="R124" s="95"/>
      <c r="S124" s="95"/>
      <c r="T124" s="95">
        <v>0.13487653285819096</v>
      </c>
      <c r="U124" s="95"/>
      <c r="V124" s="95"/>
      <c r="W124" s="95"/>
      <c r="X124" s="95"/>
      <c r="Y124" s="95">
        <v>0.14242207315794991</v>
      </c>
      <c r="Z124" s="95"/>
      <c r="AA124" s="95"/>
      <c r="AB124" s="95"/>
      <c r="AC124" s="95"/>
      <c r="AD124" s="95"/>
      <c r="AE124" s="72" t="s">
        <v>201</v>
      </c>
    </row>
    <row r="125" spans="1:32" s="96" customFormat="1">
      <c r="A125" s="96" t="s">
        <v>273</v>
      </c>
      <c r="B125" s="68" t="s">
        <v>191</v>
      </c>
      <c r="C125" s="96" t="s">
        <v>274</v>
      </c>
      <c r="D125" s="96" t="s">
        <v>275</v>
      </c>
      <c r="E125" s="95">
        <v>109</v>
      </c>
      <c r="F125" s="95"/>
      <c r="G125" s="95"/>
      <c r="H125" s="95"/>
      <c r="I125" s="95"/>
      <c r="J125" s="95">
        <v>200</v>
      </c>
      <c r="K125" s="95"/>
      <c r="L125" s="95"/>
      <c r="M125" s="95"/>
      <c r="N125" s="95"/>
      <c r="O125" s="95">
        <v>300</v>
      </c>
      <c r="P125" s="95"/>
      <c r="Q125" s="95"/>
      <c r="R125" s="95"/>
      <c r="S125" s="95"/>
      <c r="T125" s="95">
        <v>400</v>
      </c>
      <c r="U125" s="95"/>
      <c r="V125" s="95"/>
      <c r="W125" s="95"/>
      <c r="X125" s="95"/>
      <c r="Y125" s="95">
        <v>500</v>
      </c>
      <c r="Z125" s="95"/>
      <c r="AA125" s="95"/>
      <c r="AB125" s="95"/>
      <c r="AC125" s="95"/>
      <c r="AD125" s="95">
        <v>500</v>
      </c>
      <c r="AE125" s="72" t="s">
        <v>214</v>
      </c>
    </row>
    <row r="126" spans="1:32">
      <c r="A126" s="72" t="s">
        <v>273</v>
      </c>
      <c r="B126" s="68" t="s">
        <v>47</v>
      </c>
      <c r="C126" s="72" t="s">
        <v>276</v>
      </c>
      <c r="D126" s="72" t="s">
        <v>277</v>
      </c>
      <c r="E126" s="95">
        <v>53</v>
      </c>
      <c r="F126" s="95">
        <v>61</v>
      </c>
      <c r="G126" s="95">
        <v>73</v>
      </c>
      <c r="H126" s="95">
        <v>84</v>
      </c>
      <c r="I126" s="95">
        <v>95</v>
      </c>
      <c r="J126" s="95">
        <v>106</v>
      </c>
      <c r="K126" s="95">
        <v>116</v>
      </c>
      <c r="L126" s="95">
        <v>125</v>
      </c>
      <c r="M126" s="95">
        <v>135</v>
      </c>
      <c r="N126" s="95">
        <v>144</v>
      </c>
      <c r="O126" s="95">
        <v>152</v>
      </c>
      <c r="P126" s="95">
        <v>161</v>
      </c>
      <c r="Q126" s="95">
        <v>169</v>
      </c>
      <c r="R126" s="95">
        <v>176</v>
      </c>
      <c r="S126" s="95">
        <v>184</v>
      </c>
      <c r="T126" s="95">
        <v>191</v>
      </c>
      <c r="U126" s="95">
        <v>198</v>
      </c>
      <c r="V126" s="95">
        <v>205</v>
      </c>
      <c r="W126" s="95">
        <v>211</v>
      </c>
      <c r="X126" s="95">
        <v>218</v>
      </c>
      <c r="Y126" s="95">
        <v>224</v>
      </c>
      <c r="Z126" s="95">
        <v>229</v>
      </c>
      <c r="AA126" s="95">
        <v>235</v>
      </c>
      <c r="AB126" s="95">
        <v>241</v>
      </c>
      <c r="AC126" s="95">
        <v>246</v>
      </c>
      <c r="AD126" s="95">
        <v>251</v>
      </c>
      <c r="AE126" s="72" t="s">
        <v>278</v>
      </c>
    </row>
    <row r="127" spans="1:32">
      <c r="A127" s="72" t="s">
        <v>273</v>
      </c>
      <c r="B127" s="72" t="s">
        <v>62</v>
      </c>
      <c r="C127" s="72" t="s">
        <v>274</v>
      </c>
      <c r="D127" s="72" t="s">
        <v>279</v>
      </c>
      <c r="E127" s="95">
        <v>83.679837000000006</v>
      </c>
      <c r="F127" s="95"/>
      <c r="G127" s="95"/>
      <c r="H127" s="95"/>
      <c r="I127" s="95"/>
      <c r="J127" s="95">
        <v>132.30656999999999</v>
      </c>
      <c r="K127" s="95"/>
      <c r="L127" s="95"/>
      <c r="M127" s="95"/>
      <c r="N127" s="95"/>
      <c r="O127" s="95">
        <v>155.37557799999999</v>
      </c>
      <c r="P127" s="95"/>
      <c r="Q127" s="95"/>
      <c r="R127" s="95"/>
      <c r="S127" s="95"/>
      <c r="T127" s="95">
        <v>178.57793699999999</v>
      </c>
      <c r="U127" s="95"/>
      <c r="V127" s="95"/>
      <c r="W127" s="95"/>
      <c r="X127" s="95"/>
      <c r="Y127" s="95">
        <v>193.93936299999999</v>
      </c>
      <c r="Z127" s="95"/>
      <c r="AA127" s="95"/>
      <c r="AB127" s="95"/>
      <c r="AC127" s="95"/>
      <c r="AD127" s="95"/>
      <c r="AE127" s="72" t="s">
        <v>280</v>
      </c>
    </row>
    <row r="128" spans="1:32">
      <c r="A128" s="72" t="s">
        <v>273</v>
      </c>
      <c r="B128" s="72" t="s">
        <v>69</v>
      </c>
      <c r="C128" s="72" t="s">
        <v>274</v>
      </c>
      <c r="D128" s="72" t="s">
        <v>281</v>
      </c>
      <c r="E128" s="95">
        <v>55</v>
      </c>
      <c r="F128" s="95"/>
      <c r="G128" s="95"/>
      <c r="H128" s="95"/>
      <c r="I128" s="95"/>
      <c r="J128" s="95">
        <v>100</v>
      </c>
      <c r="K128" s="95"/>
      <c r="L128" s="95"/>
      <c r="M128" s="95"/>
      <c r="N128" s="95"/>
      <c r="O128" s="95">
        <v>200</v>
      </c>
      <c r="P128" s="95"/>
      <c r="Q128" s="95"/>
      <c r="R128" s="95"/>
      <c r="S128" s="95"/>
      <c r="T128" s="95">
        <v>300</v>
      </c>
      <c r="U128" s="95"/>
      <c r="V128" s="95"/>
      <c r="W128" s="95"/>
      <c r="X128" s="95"/>
      <c r="Y128" s="95">
        <v>300</v>
      </c>
      <c r="Z128" s="95"/>
      <c r="AA128" s="95"/>
      <c r="AB128" s="95"/>
      <c r="AC128" s="95"/>
      <c r="AD128" s="95">
        <v>300</v>
      </c>
      <c r="AE128" s="72" t="s">
        <v>282</v>
      </c>
    </row>
  </sheetData>
  <phoneticPr fontId="7" type="noConversion"/>
  <hyperlinks>
    <hyperlink ref="AE125" r:id="rId1" xr:uid="{01BFE018-833B-4129-8649-1204F9FE5D15}"/>
    <hyperlink ref="AE85" r:id="rId2" display="https://www.agora-energiewende.de/publikationen/waermenetze-klimaneutral-wirtschaftlich-und-bezahlbar" xr:uid="{50C6701A-FBC1-4F4A-A9D9-6612FFEDF3EC}"/>
    <hyperlink ref="AE86" r:id="rId3" display="https://www.agora-energiewende.de/publikationen/waermenetze-klimaneutral-wirtschaftlich-und-bezahlbar" xr:uid="{A871051A-0B59-48D3-9A43-37839CC6EF3F}"/>
    <hyperlink ref="AE87" r:id="rId4" display="https://www.agora-energiewende.de/publikationen/waermenetze-klimaneutral-wirtschaftlich-und-bezahlbar" xr:uid="{8B5D541D-2544-474D-8E8E-0E2807964C84}"/>
    <hyperlink ref="AE84" r:id="rId5" xr:uid="{69EB1390-7CA8-4DCC-9BD1-038467B70AEA}"/>
    <hyperlink ref="AE124" r:id="rId6" xr:uid="{DF68B2A0-DB6C-44A6-BA3A-A20204E54FDA}"/>
    <hyperlink ref="AE126" r:id="rId7" xr:uid="{48203887-6996-4564-AF91-B2A0D8E616BB}"/>
    <hyperlink ref="AE123" r:id="rId8" xr:uid="{122DBBB6-97E3-4178-AE32-4683FCB81B7F}"/>
    <hyperlink ref="AE122" r:id="rId9" xr:uid="{B32A2714-FFCF-4280-ACF7-7A42832E2772}"/>
    <hyperlink ref="AE121" r:id="rId10" xr:uid="{42D1641E-2911-494D-AA3C-F07DC6D5CF0B}"/>
    <hyperlink ref="AE120" r:id="rId11" xr:uid="{C4D27E1F-EBF4-4AED-B75E-52B4BFC14D62}"/>
    <hyperlink ref="AE119" r:id="rId12" xr:uid="{AE03708F-72FB-499D-A7AE-1B30A8A3E983}"/>
    <hyperlink ref="AE118" r:id="rId13" xr:uid="{5353ED39-E459-419E-A40A-FD94E06A285A}"/>
    <hyperlink ref="AE117" r:id="rId14" xr:uid="{729291A7-D756-4C77-A534-151420377D87}"/>
    <hyperlink ref="AE116" r:id="rId15" xr:uid="{CC3E98F6-98EA-40EA-AC0B-4569F99D70B7}"/>
    <hyperlink ref="AE115" r:id="rId16" xr:uid="{C9BFC6CC-E81E-4740-9499-36EA7F669C92}"/>
    <hyperlink ref="AE114" r:id="rId17" xr:uid="{45AAF36C-4B11-4BC1-9410-EA7B01C7B4BA}"/>
    <hyperlink ref="AE113" r:id="rId18" xr:uid="{8C2CC758-E0EC-4AEA-BC30-EC3D0160F8D1}"/>
    <hyperlink ref="AE112" r:id="rId19" xr:uid="{2EFDD329-2936-4E39-BFF6-FC05098C8549}"/>
    <hyperlink ref="AE111" r:id="rId20" xr:uid="{44F41E71-C1C2-4382-9F9F-2BDABA56FD0B}"/>
    <hyperlink ref="AE110" r:id="rId21" xr:uid="{D974D612-3121-4D30-8EB0-37C4DEEBD79D}"/>
    <hyperlink ref="AE91" r:id="rId22" xr:uid="{1C86B52F-76DF-4374-B8B2-45C5D82049FC}"/>
    <hyperlink ref="AE25" r:id="rId23" xr:uid="{E2C09887-B959-4F09-AE63-7863349B32EC}"/>
    <hyperlink ref="AE20" r:id="rId24" xr:uid="{CACF005B-0D88-466D-9AB7-4DA3B02564C5}"/>
    <hyperlink ref="AE24" r:id="rId25" xr:uid="{764013EB-B75D-4971-A3A0-E64448474867}"/>
    <hyperlink ref="AE23" r:id="rId26" xr:uid="{0E5BB4C4-5A1C-4508-9298-7E1952C9C1B8}"/>
    <hyperlink ref="AE22" r:id="rId27" xr:uid="{E6900CE0-0E7B-40C1-B5EB-4B92D7941D2B}"/>
    <hyperlink ref="AE21" r:id="rId28" xr:uid="{3A1A5127-BF5B-4E8E-898E-92B35ADF616B}"/>
    <hyperlink ref="AE5:AE9" r:id="rId29" display="https://www.umweltbundesamt.de/publikationen/rahmendaten-endverbrauchspreise-fur-die" xr:uid="{8AEDABAF-24E6-4CF4-AFDC-ABFAFEB67CD4}"/>
    <hyperlink ref="AE11:AE14" r:id="rId30" display="https://www.umweltbundesamt.de/publikationen/rahmendaten-endverbrauchspreise-fur-die" xr:uid="{62C353AE-24C0-4FB2-BC52-BD176E76D2E2}"/>
    <hyperlink ref="AE16:AE18" r:id="rId31" display="https://www.umweltbundesamt.de/publikationen/rahmendaten-endverbrauchspreise-fur-die" xr:uid="{0124E034-DB7C-47F2-9C7B-8C43F0BAEF69}"/>
    <hyperlink ref="AE39" r:id="rId32" xr:uid="{78D4465E-63AD-42DE-BD85-1BEA840909A6}"/>
    <hyperlink ref="AE38" r:id="rId33" xr:uid="{048A9BD0-849E-4E62-AB54-7EF884659CEB}"/>
    <hyperlink ref="AE37" r:id="rId34" xr:uid="{0C5F707B-DF38-4FA4-A266-99CCC0643040}"/>
    <hyperlink ref="AE36" r:id="rId35" xr:uid="{83119D93-412A-4130-8D31-2C1696AC73AF}"/>
    <hyperlink ref="AE35" r:id="rId36" xr:uid="{D6D9285E-7A28-48D4-87FE-4E1FBD8AE015}"/>
    <hyperlink ref="AE109" r:id="rId37" xr:uid="{00000000-0004-0000-0A00-000013000000}"/>
    <hyperlink ref="AE108" r:id="rId38" xr:uid="{00000000-0004-0000-0A00-000012000000}"/>
    <hyperlink ref="AE58" r:id="rId39" xr:uid="{00000000-0004-0000-0A00-00000B000000}"/>
    <hyperlink ref="AE57" r:id="rId40" xr:uid="{00000000-0004-0000-0A00-00000A000000}"/>
    <hyperlink ref="AE55" r:id="rId41" xr:uid="{00000000-0004-0000-0A00-000009000000}"/>
    <hyperlink ref="AE54" r:id="rId42" xr:uid="{00000000-0004-0000-0A00-000008000000}"/>
    <hyperlink ref="AE53" r:id="rId43" xr:uid="{00000000-0004-0000-0A00-000007000000}"/>
    <hyperlink ref="AE34" r:id="rId44" xr:uid="{00000000-0004-0000-0A00-000006000000}"/>
    <hyperlink ref="AE15" r:id="rId45" xr:uid="{00000000-0004-0000-0A00-000005000000}"/>
    <hyperlink ref="AE10" r:id="rId46" xr:uid="{00000000-0004-0000-0A00-000004000000}"/>
    <hyperlink ref="AE4" r:id="rId47" xr:uid="{00000000-0004-0000-0A00-000003000000}"/>
    <hyperlink ref="AE19" r:id="rId48" xr:uid="{4AADF83D-3A05-40AD-82F8-93149579E112}"/>
  </hyperlinks>
  <pageMargins left="0.7" right="0.7" top="0.78740157499999996" bottom="0.78740157499999996" header="0.3" footer="0.3"/>
  <pageSetup paperSize="9" orientation="portrait" r:id="rId49"/>
  <tableParts count="1">
    <tablePart r:id="rId50"/>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84039-E286-4233-9684-A892B3BAF881}">
  <dimension ref="A2:V43"/>
  <sheetViews>
    <sheetView topLeftCell="A7" zoomScaleNormal="100" workbookViewId="0">
      <selection activeCell="M16" sqref="M16"/>
    </sheetView>
  </sheetViews>
  <sheetFormatPr baseColWidth="10" defaultColWidth="8.75" defaultRowHeight="14"/>
  <cols>
    <col min="1" max="1" width="28.58203125" customWidth="1"/>
    <col min="3" max="3" width="11.08203125" bestFit="1" customWidth="1"/>
    <col min="4" max="10" width="9.08203125" bestFit="1" customWidth="1"/>
    <col min="11" max="15" width="11.33203125" bestFit="1" customWidth="1"/>
    <col min="16" max="18" width="9.08203125" bestFit="1" customWidth="1"/>
  </cols>
  <sheetData>
    <row r="2" spans="1:18">
      <c r="C2">
        <v>2025</v>
      </c>
      <c r="D2">
        <v>2026</v>
      </c>
      <c r="E2">
        <v>2027</v>
      </c>
      <c r="F2">
        <v>2028</v>
      </c>
      <c r="G2">
        <v>2029</v>
      </c>
      <c r="H2">
        <v>2030</v>
      </c>
      <c r="I2">
        <v>2031</v>
      </c>
      <c r="J2">
        <v>2032</v>
      </c>
      <c r="K2">
        <v>2033</v>
      </c>
      <c r="L2">
        <v>2034</v>
      </c>
      <c r="M2">
        <v>2035</v>
      </c>
      <c r="N2">
        <v>2036</v>
      </c>
      <c r="O2">
        <v>2037</v>
      </c>
      <c r="P2">
        <v>2038</v>
      </c>
      <c r="Q2">
        <v>2039</v>
      </c>
      <c r="R2">
        <v>2040</v>
      </c>
    </row>
    <row r="3" spans="1:18">
      <c r="B3" t="s">
        <v>283</v>
      </c>
      <c r="E3">
        <v>8.15</v>
      </c>
      <c r="F3">
        <v>9.8000000000000007</v>
      </c>
      <c r="G3">
        <v>11.26</v>
      </c>
      <c r="H3">
        <v>11.73</v>
      </c>
      <c r="I3">
        <v>12.35</v>
      </c>
      <c r="J3">
        <v>13.42</v>
      </c>
      <c r="K3">
        <v>14.44</v>
      </c>
      <c r="L3">
        <v>15.15</v>
      </c>
      <c r="M3">
        <v>15.82</v>
      </c>
      <c r="N3">
        <v>16.59</v>
      </c>
      <c r="O3">
        <v>17.739999999999998</v>
      </c>
      <c r="P3">
        <v>19.510000000000002</v>
      </c>
      <c r="Q3">
        <v>20.62</v>
      </c>
      <c r="R3">
        <v>20.83</v>
      </c>
    </row>
    <row r="4" spans="1:18">
      <c r="A4" t="s">
        <v>284</v>
      </c>
      <c r="B4" t="s">
        <v>285</v>
      </c>
      <c r="C4">
        <f>MAX(C22:C25)-C5</f>
        <v>1.5</v>
      </c>
      <c r="D4">
        <f t="shared" ref="D4:R4" si="0">MAX(D22:D25)-D5</f>
        <v>2.3600000000000065</v>
      </c>
      <c r="E4">
        <f>MAX(E22:E25)-E5</f>
        <v>3.4800000000000111</v>
      </c>
      <c r="F4">
        <f t="shared" si="0"/>
        <v>5.3200000000000145</v>
      </c>
      <c r="G4">
        <f t="shared" si="0"/>
        <v>7.1600000000000179</v>
      </c>
      <c r="H4">
        <f t="shared" si="0"/>
        <v>9</v>
      </c>
      <c r="I4">
        <f t="shared" si="0"/>
        <v>8.279999999999994</v>
      </c>
      <c r="J4">
        <f t="shared" si="0"/>
        <v>7.5599999999999881</v>
      </c>
      <c r="K4">
        <f t="shared" si="0"/>
        <v>7.4799999999999898</v>
      </c>
      <c r="L4">
        <f>MAX(L22:L25)-L5</f>
        <v>8.1800000000000068</v>
      </c>
      <c r="M4">
        <f t="shared" si="0"/>
        <v>9</v>
      </c>
      <c r="N4">
        <f t="shared" si="0"/>
        <v>9.7999999999999972</v>
      </c>
      <c r="O4">
        <f t="shared" si="0"/>
        <v>10.599999999999994</v>
      </c>
      <c r="P4">
        <f t="shared" si="0"/>
        <v>11.399999999999991</v>
      </c>
      <c r="Q4">
        <f t="shared" si="0"/>
        <v>12.199999999999989</v>
      </c>
      <c r="R4">
        <f t="shared" si="0"/>
        <v>12.999999999999996</v>
      </c>
    </row>
    <row r="5" spans="1:18">
      <c r="A5" t="s">
        <v>284</v>
      </c>
      <c r="B5" t="s">
        <v>286</v>
      </c>
      <c r="C5">
        <f t="shared" ref="C5:R5" si="1">MIN(C22:C25)</f>
        <v>37.200000000000003</v>
      </c>
      <c r="D5">
        <f t="shared" si="1"/>
        <v>36.339999999999996</v>
      </c>
      <c r="E5">
        <f t="shared" si="1"/>
        <v>35.279999999999994</v>
      </c>
      <c r="F5">
        <f t="shared" si="1"/>
        <v>34.219999999999992</v>
      </c>
      <c r="G5">
        <f t="shared" si="1"/>
        <v>33.159999999999989</v>
      </c>
      <c r="H5">
        <f t="shared" si="1"/>
        <v>32.1</v>
      </c>
      <c r="I5">
        <f t="shared" si="1"/>
        <v>32.300000000000004</v>
      </c>
      <c r="J5">
        <f t="shared" si="1"/>
        <v>32.500000000000007</v>
      </c>
      <c r="K5">
        <f t="shared" si="1"/>
        <v>32.06</v>
      </c>
      <c r="L5">
        <f t="shared" si="1"/>
        <v>31.480000000000004</v>
      </c>
      <c r="M5">
        <f t="shared" si="1"/>
        <v>30.9</v>
      </c>
      <c r="N5">
        <f t="shared" si="1"/>
        <v>30.58</v>
      </c>
      <c r="O5">
        <f t="shared" si="1"/>
        <v>30.259999999999998</v>
      </c>
      <c r="P5">
        <f t="shared" si="1"/>
        <v>29.939999999999998</v>
      </c>
      <c r="Q5">
        <f t="shared" si="1"/>
        <v>29.619999999999997</v>
      </c>
      <c r="R5">
        <f t="shared" si="1"/>
        <v>29.3</v>
      </c>
    </row>
    <row r="6" spans="1:18">
      <c r="A6" t="s">
        <v>284</v>
      </c>
      <c r="B6" t="s">
        <v>287</v>
      </c>
      <c r="C6">
        <f t="shared" ref="C6:R6" si="2">MEDIAN(C22:C25)</f>
        <v>37.799999999999997</v>
      </c>
      <c r="D6">
        <f t="shared" si="2"/>
        <v>37.650000000000006</v>
      </c>
      <c r="E6">
        <f t="shared" si="2"/>
        <v>37.57</v>
      </c>
      <c r="F6">
        <f t="shared" si="2"/>
        <v>37.129999999999995</v>
      </c>
      <c r="G6">
        <f t="shared" si="2"/>
        <v>36.69</v>
      </c>
      <c r="H6">
        <f t="shared" si="2"/>
        <v>36.25</v>
      </c>
      <c r="I6">
        <f t="shared" si="2"/>
        <v>36.08</v>
      </c>
      <c r="J6">
        <f t="shared" si="2"/>
        <v>35.910000000000004</v>
      </c>
      <c r="K6">
        <f t="shared" si="2"/>
        <v>36.060000000000009</v>
      </c>
      <c r="L6">
        <f t="shared" si="2"/>
        <v>35.96</v>
      </c>
      <c r="M6">
        <f t="shared" si="2"/>
        <v>35.799999999999997</v>
      </c>
      <c r="N6">
        <f t="shared" si="2"/>
        <v>35.67</v>
      </c>
      <c r="O6">
        <f t="shared" si="2"/>
        <v>35.539999999999992</v>
      </c>
      <c r="P6">
        <f t="shared" si="2"/>
        <v>35.409999999999997</v>
      </c>
      <c r="Q6">
        <f t="shared" si="2"/>
        <v>35.279999999999987</v>
      </c>
      <c r="R6">
        <f t="shared" si="2"/>
        <v>35.15</v>
      </c>
    </row>
    <row r="7" spans="1:18">
      <c r="A7" t="s">
        <v>288</v>
      </c>
      <c r="B7" t="s">
        <v>289</v>
      </c>
      <c r="E7" s="21">
        <v>7.1566599999999996</v>
      </c>
      <c r="F7" s="21">
        <v>8.2508069036287992</v>
      </c>
      <c r="G7" s="21">
        <v>9.5588084265318418</v>
      </c>
      <c r="H7" s="21">
        <v>10.0408243404224</v>
      </c>
      <c r="I7" s="21">
        <v>10.667399208506879</v>
      </c>
      <c r="J7" s="21">
        <v>11.412974076591359</v>
      </c>
      <c r="K7" s="21">
        <v>12.039548944675841</v>
      </c>
      <c r="L7" s="21">
        <v>12.90412381276032</v>
      </c>
      <c r="M7" s="21">
        <v>13.478128325401601</v>
      </c>
      <c r="N7" s="21">
        <v>14.767631157941761</v>
      </c>
      <c r="O7" s="21">
        <v>15.997633990481921</v>
      </c>
      <c r="P7" s="21">
        <v>17.287136823022081</v>
      </c>
      <c r="Q7" s="21">
        <v>19.588139655562241</v>
      </c>
      <c r="R7" s="21">
        <v>20.7139814217728</v>
      </c>
    </row>
    <row r="8" spans="1:18">
      <c r="A8" t="s">
        <v>288</v>
      </c>
      <c r="B8" t="s">
        <v>290</v>
      </c>
      <c r="E8" s="21">
        <v>8.1483266666666658</v>
      </c>
      <c r="F8" s="21">
        <v>9.7978069036288016</v>
      </c>
      <c r="G8" s="21">
        <v>11.264475093198508</v>
      </c>
      <c r="H8" s="21">
        <v>11.726657673755733</v>
      </c>
      <c r="I8" s="21">
        <v>12.353232541840214</v>
      </c>
      <c r="J8" s="21">
        <v>13.416140743258026</v>
      </c>
      <c r="K8" s="21">
        <v>14.439382278009175</v>
      </c>
      <c r="L8" s="21">
        <v>15.145290479426986</v>
      </c>
      <c r="M8" s="21">
        <v>15.818461658734934</v>
      </c>
      <c r="N8" s="21">
        <v>16.59229782460843</v>
      </c>
      <c r="O8" s="21">
        <v>17.742967323815257</v>
      </c>
      <c r="P8" s="21">
        <v>19.508470156355411</v>
      </c>
      <c r="Q8" s="21">
        <v>20.61947298889557</v>
      </c>
      <c r="R8" s="21">
        <v>20.8329814217728</v>
      </c>
    </row>
    <row r="9" spans="1:18">
      <c r="A9" t="s">
        <v>288</v>
      </c>
      <c r="B9" t="s">
        <v>291</v>
      </c>
      <c r="E9" s="21">
        <f t="shared" ref="E9:R9" si="3">E21-E7</f>
        <v>1.785000000000001</v>
      </c>
      <c r="F9" s="21">
        <f t="shared" si="3"/>
        <v>4.9676897662017101</v>
      </c>
      <c r="G9" s="21">
        <f t="shared" si="3"/>
        <v>5.1985970329935824</v>
      </c>
      <c r="H9" s="21">
        <f t="shared" si="3"/>
        <v>5.878933247103026</v>
      </c>
      <c r="I9" s="21">
        <f t="shared" si="3"/>
        <v>6.2065385881032924</v>
      </c>
      <c r="J9" s="21">
        <f t="shared" si="3"/>
        <v>6.0767624996798286</v>
      </c>
      <c r="K9" s="21">
        <f t="shared" si="3"/>
        <v>7.2559864112563606</v>
      </c>
      <c r="L9" s="21">
        <f t="shared" si="3"/>
        <v>7.0072103228329023</v>
      </c>
      <c r="M9" s="21">
        <f t="shared" si="3"/>
        <v>6.8187693695136584</v>
      </c>
      <c r="N9" s="21">
        <f t="shared" si="3"/>
        <v>6.0363949437531552</v>
      </c>
      <c r="O9" s="21">
        <f t="shared" si="3"/>
        <v>5.3135205179926555</v>
      </c>
      <c r="P9" s="21">
        <f t="shared" si="3"/>
        <v>7.5061460922321537</v>
      </c>
      <c r="Q9" s="21">
        <f>Q21-Q7</f>
        <v>5.7122716664716613</v>
      </c>
      <c r="R9" s="21">
        <f t="shared" si="3"/>
        <v>3.701084137549234</v>
      </c>
    </row>
    <row r="10" spans="1:18">
      <c r="E10" s="21"/>
      <c r="F10" s="21"/>
      <c r="G10" s="21"/>
      <c r="H10" s="21"/>
      <c r="I10" s="21"/>
      <c r="J10" s="21"/>
      <c r="K10" s="21"/>
      <c r="L10" s="21"/>
      <c r="M10" s="21"/>
      <c r="N10" s="21"/>
      <c r="O10" s="21"/>
      <c r="P10" s="21"/>
      <c r="Q10" s="21"/>
      <c r="R10" s="21"/>
    </row>
    <row r="12" spans="1:18">
      <c r="C12" s="4">
        <f t="shared" ref="C12:R12" si="4">C2</f>
        <v>2025</v>
      </c>
      <c r="D12" s="4">
        <f t="shared" si="4"/>
        <v>2026</v>
      </c>
      <c r="E12" s="4">
        <f t="shared" si="4"/>
        <v>2027</v>
      </c>
      <c r="F12" s="4">
        <f t="shared" si="4"/>
        <v>2028</v>
      </c>
      <c r="G12" s="4">
        <f t="shared" si="4"/>
        <v>2029</v>
      </c>
      <c r="H12" s="4">
        <f t="shared" si="4"/>
        <v>2030</v>
      </c>
      <c r="I12" s="4">
        <f t="shared" si="4"/>
        <v>2031</v>
      </c>
      <c r="J12" s="4">
        <f t="shared" si="4"/>
        <v>2032</v>
      </c>
      <c r="K12" s="4">
        <f t="shared" si="4"/>
        <v>2033</v>
      </c>
      <c r="L12" s="4">
        <f t="shared" si="4"/>
        <v>2034</v>
      </c>
      <c r="M12" s="4">
        <f t="shared" si="4"/>
        <v>2035</v>
      </c>
      <c r="N12" s="4">
        <f t="shared" si="4"/>
        <v>2036</v>
      </c>
      <c r="O12" s="4">
        <f t="shared" si="4"/>
        <v>2037</v>
      </c>
      <c r="P12" s="4">
        <f t="shared" si="4"/>
        <v>2038</v>
      </c>
      <c r="Q12" s="4">
        <f t="shared" si="4"/>
        <v>2039</v>
      </c>
      <c r="R12" s="4">
        <f t="shared" si="4"/>
        <v>2040</v>
      </c>
    </row>
    <row r="13" spans="1:18">
      <c r="A13" t="s">
        <v>284</v>
      </c>
      <c r="B13" t="s">
        <v>285</v>
      </c>
      <c r="C13" s="21">
        <f>MAX(C22:C25)/100-C14</f>
        <v>1.4999999999999958E-2</v>
      </c>
      <c r="D13" s="21">
        <f t="shared" ref="D13:F13" si="5">MAX(D22:D25)/100-D14</f>
        <v>2.3600000000000065E-2</v>
      </c>
      <c r="E13" s="21">
        <f t="shared" si="5"/>
        <v>3.4800000000000109E-2</v>
      </c>
      <c r="F13" s="21">
        <f t="shared" si="5"/>
        <v>5.3200000000000192E-2</v>
      </c>
      <c r="G13" s="21">
        <f t="shared" ref="G13:R13" si="6">G4/100</f>
        <v>7.1600000000000177E-2</v>
      </c>
      <c r="H13" s="21">
        <f t="shared" si="6"/>
        <v>0.09</v>
      </c>
      <c r="I13" s="21">
        <f t="shared" si="6"/>
        <v>8.2799999999999943E-2</v>
      </c>
      <c r="J13" s="21">
        <f t="shared" si="6"/>
        <v>7.5599999999999876E-2</v>
      </c>
      <c r="K13" s="21">
        <f t="shared" si="6"/>
        <v>7.4799999999999894E-2</v>
      </c>
      <c r="L13" s="21">
        <f t="shared" si="6"/>
        <v>8.1800000000000067E-2</v>
      </c>
      <c r="M13" s="21">
        <f t="shared" si="6"/>
        <v>0.09</v>
      </c>
      <c r="N13" s="21">
        <f t="shared" si="6"/>
        <v>9.7999999999999976E-2</v>
      </c>
      <c r="O13" s="21">
        <f t="shared" si="6"/>
        <v>0.10599999999999994</v>
      </c>
      <c r="P13" s="21">
        <f t="shared" si="6"/>
        <v>0.11399999999999992</v>
      </c>
      <c r="Q13" s="21">
        <f t="shared" si="6"/>
        <v>0.12199999999999989</v>
      </c>
      <c r="R13" s="21">
        <f t="shared" si="6"/>
        <v>0.12999999999999998</v>
      </c>
    </row>
    <row r="14" spans="1:18">
      <c r="A14" t="s">
        <v>284</v>
      </c>
      <c r="B14" t="s">
        <v>286</v>
      </c>
      <c r="C14" s="21">
        <f>C5/100</f>
        <v>0.37200000000000005</v>
      </c>
      <c r="D14" s="21">
        <f t="shared" ref="D14:R14" si="7">D5/100</f>
        <v>0.36339999999999995</v>
      </c>
      <c r="E14" s="21">
        <f>E5/100</f>
        <v>0.35279999999999995</v>
      </c>
      <c r="F14" s="21">
        <f t="shared" si="7"/>
        <v>0.34219999999999989</v>
      </c>
      <c r="G14" s="21">
        <f t="shared" si="7"/>
        <v>0.33159999999999989</v>
      </c>
      <c r="H14" s="21">
        <f t="shared" si="7"/>
        <v>0.32100000000000001</v>
      </c>
      <c r="I14" s="21">
        <f t="shared" si="7"/>
        <v>0.32300000000000006</v>
      </c>
      <c r="J14" s="21">
        <f t="shared" si="7"/>
        <v>0.32500000000000007</v>
      </c>
      <c r="K14" s="21">
        <f t="shared" si="7"/>
        <v>0.3206</v>
      </c>
      <c r="L14" s="21">
        <f t="shared" si="7"/>
        <v>0.31480000000000002</v>
      </c>
      <c r="M14" s="21">
        <f t="shared" si="7"/>
        <v>0.309</v>
      </c>
      <c r="N14" s="21">
        <f t="shared" si="7"/>
        <v>0.30579999999999996</v>
      </c>
      <c r="O14" s="21">
        <f t="shared" si="7"/>
        <v>0.30259999999999998</v>
      </c>
      <c r="P14" s="21">
        <f t="shared" si="7"/>
        <v>0.2994</v>
      </c>
      <c r="Q14" s="21">
        <f t="shared" si="7"/>
        <v>0.29619999999999996</v>
      </c>
      <c r="R14" s="21">
        <f t="shared" si="7"/>
        <v>0.29299999999999998</v>
      </c>
    </row>
    <row r="15" spans="1:18">
      <c r="A15" t="s">
        <v>284</v>
      </c>
      <c r="B15" t="s">
        <v>287</v>
      </c>
      <c r="C15" s="21">
        <f t="shared" ref="C15:R18" si="8">C6/100</f>
        <v>0.37799999999999995</v>
      </c>
      <c r="D15" s="21">
        <f t="shared" si="8"/>
        <v>0.37650000000000006</v>
      </c>
      <c r="E15" s="21">
        <f>E6/100</f>
        <v>0.37569999999999998</v>
      </c>
      <c r="F15" s="21">
        <f t="shared" si="8"/>
        <v>0.37129999999999996</v>
      </c>
      <c r="G15" s="21">
        <f t="shared" si="8"/>
        <v>0.3669</v>
      </c>
      <c r="H15" s="21">
        <f t="shared" si="8"/>
        <v>0.36249999999999999</v>
      </c>
      <c r="I15" s="21">
        <f t="shared" si="8"/>
        <v>0.36080000000000001</v>
      </c>
      <c r="J15" s="21">
        <f t="shared" si="8"/>
        <v>0.35910000000000003</v>
      </c>
      <c r="K15" s="21">
        <f t="shared" si="8"/>
        <v>0.36060000000000009</v>
      </c>
      <c r="L15" s="21">
        <f t="shared" si="8"/>
        <v>0.35960000000000003</v>
      </c>
      <c r="M15" s="21">
        <f t="shared" si="8"/>
        <v>0.35799999999999998</v>
      </c>
      <c r="N15" s="21">
        <f t="shared" si="8"/>
        <v>0.35670000000000002</v>
      </c>
      <c r="O15" s="21">
        <f t="shared" si="8"/>
        <v>0.35539999999999994</v>
      </c>
      <c r="P15" s="21">
        <f t="shared" si="8"/>
        <v>0.35409999999999997</v>
      </c>
      <c r="Q15" s="21">
        <f t="shared" si="8"/>
        <v>0.35279999999999989</v>
      </c>
      <c r="R15" s="21">
        <f t="shared" si="8"/>
        <v>0.35149999999999998</v>
      </c>
    </row>
    <row r="16" spans="1:18">
      <c r="A16" t="s">
        <v>288</v>
      </c>
      <c r="B16" t="s">
        <v>289</v>
      </c>
      <c r="C16" s="21"/>
      <c r="D16" s="22"/>
      <c r="E16" s="22">
        <f>E7/100</f>
        <v>7.1566599999999994E-2</v>
      </c>
      <c r="F16" s="22">
        <f t="shared" si="8"/>
        <v>8.250806903628799E-2</v>
      </c>
      <c r="G16" s="22">
        <f t="shared" si="8"/>
        <v>9.5588084265318424E-2</v>
      </c>
      <c r="H16" s="22">
        <f t="shared" si="8"/>
        <v>0.100408243404224</v>
      </c>
      <c r="I16" s="22">
        <f t="shared" si="8"/>
        <v>0.10667399208506879</v>
      </c>
      <c r="J16" s="22">
        <f t="shared" si="8"/>
        <v>0.11412974076591359</v>
      </c>
      <c r="K16" s="22">
        <f t="shared" si="8"/>
        <v>0.12039548944675842</v>
      </c>
      <c r="L16" s="22">
        <f t="shared" si="8"/>
        <v>0.12904123812760321</v>
      </c>
      <c r="M16" s="22">
        <f t="shared" si="8"/>
        <v>0.134781283254016</v>
      </c>
      <c r="N16" s="22">
        <f t="shared" si="8"/>
        <v>0.1476763115794176</v>
      </c>
      <c r="O16" s="22">
        <f t="shared" si="8"/>
        <v>0.15997633990481921</v>
      </c>
      <c r="P16" s="22">
        <f t="shared" si="8"/>
        <v>0.17287136823022081</v>
      </c>
      <c r="Q16" s="22">
        <f t="shared" si="8"/>
        <v>0.19588139655562242</v>
      </c>
      <c r="R16" s="22">
        <f t="shared" si="8"/>
        <v>0.20713981421772801</v>
      </c>
    </row>
    <row r="17" spans="1:18">
      <c r="A17" t="s">
        <v>288</v>
      </c>
      <c r="B17" t="s">
        <v>290</v>
      </c>
      <c r="C17" s="21"/>
      <c r="D17" s="22"/>
      <c r="E17" s="22">
        <f>E8/100</f>
        <v>8.1483266666666665E-2</v>
      </c>
      <c r="F17" s="22">
        <f t="shared" si="8"/>
        <v>9.7978069036288015E-2</v>
      </c>
      <c r="G17" s="22">
        <f t="shared" si="8"/>
        <v>0.11264475093198507</v>
      </c>
      <c r="H17" s="22">
        <f t="shared" si="8"/>
        <v>0.11726657673755733</v>
      </c>
      <c r="I17" s="22">
        <f t="shared" si="8"/>
        <v>0.12353232541840214</v>
      </c>
      <c r="J17" s="22">
        <f t="shared" si="8"/>
        <v>0.13416140743258026</v>
      </c>
      <c r="K17" s="22">
        <f t="shared" si="8"/>
        <v>0.14439382278009175</v>
      </c>
      <c r="L17" s="22">
        <f t="shared" si="8"/>
        <v>0.15145290479426987</v>
      </c>
      <c r="M17" s="22">
        <f t="shared" si="8"/>
        <v>0.15818461658734934</v>
      </c>
      <c r="N17" s="22">
        <f t="shared" si="8"/>
        <v>0.16592297824608429</v>
      </c>
      <c r="O17" s="22">
        <f t="shared" si="8"/>
        <v>0.17742967323815256</v>
      </c>
      <c r="P17" s="22">
        <f t="shared" si="8"/>
        <v>0.19508470156355412</v>
      </c>
      <c r="Q17" s="22">
        <f t="shared" si="8"/>
        <v>0.20619472988895571</v>
      </c>
      <c r="R17" s="22">
        <f t="shared" si="8"/>
        <v>0.208329814217728</v>
      </c>
    </row>
    <row r="18" spans="1:18">
      <c r="A18" t="s">
        <v>288</v>
      </c>
      <c r="B18" t="s">
        <v>291</v>
      </c>
      <c r="C18" s="21"/>
      <c r="D18" s="22"/>
      <c r="E18" s="22">
        <f>E9/100</f>
        <v>1.7850000000000012E-2</v>
      </c>
      <c r="F18" s="22">
        <f t="shared" si="8"/>
        <v>4.9676897662017099E-2</v>
      </c>
      <c r="G18" s="22">
        <f t="shared" si="8"/>
        <v>5.1985970329935821E-2</v>
      </c>
      <c r="H18" s="22">
        <f t="shared" si="8"/>
        <v>5.8789332471030263E-2</v>
      </c>
      <c r="I18" s="22">
        <f t="shared" si="8"/>
        <v>6.2065385881032921E-2</v>
      </c>
      <c r="J18" s="22">
        <f t="shared" si="8"/>
        <v>6.0767624996798289E-2</v>
      </c>
      <c r="K18" s="22">
        <f t="shared" si="8"/>
        <v>7.2559864112563599E-2</v>
      </c>
      <c r="L18" s="22">
        <f t="shared" si="8"/>
        <v>7.0072103228329019E-2</v>
      </c>
      <c r="M18" s="22">
        <f t="shared" si="8"/>
        <v>6.8187693695136581E-2</v>
      </c>
      <c r="N18" s="22">
        <f t="shared" si="8"/>
        <v>6.0363949437531553E-2</v>
      </c>
      <c r="O18" s="22">
        <f t="shared" si="8"/>
        <v>5.3135205179926558E-2</v>
      </c>
      <c r="P18" s="22">
        <f t="shared" si="8"/>
        <v>7.5061460922321535E-2</v>
      </c>
      <c r="Q18" s="22">
        <f t="shared" si="8"/>
        <v>5.7122716664716612E-2</v>
      </c>
      <c r="R18" s="22">
        <f>R9/100</f>
        <v>3.7010841375492341E-2</v>
      </c>
    </row>
    <row r="19" spans="1:18">
      <c r="C19" s="21"/>
      <c r="D19" s="21"/>
      <c r="E19" s="21"/>
      <c r="F19" s="21"/>
      <c r="G19" s="21"/>
      <c r="H19" s="21"/>
      <c r="I19" s="21"/>
      <c r="J19" s="21"/>
      <c r="K19" s="21"/>
      <c r="L19" s="21"/>
      <c r="M19" s="21"/>
      <c r="N19" s="21"/>
      <c r="O19" s="21"/>
      <c r="P19" s="21"/>
      <c r="Q19" s="21"/>
      <c r="R19" s="21"/>
    </row>
    <row r="21" spans="1:18">
      <c r="A21" t="s">
        <v>292</v>
      </c>
      <c r="B21" t="s">
        <v>291</v>
      </c>
      <c r="E21" s="21">
        <f>8.94166</f>
        <v>8.9416600000000006</v>
      </c>
      <c r="F21" s="21">
        <v>13.218496669830509</v>
      </c>
      <c r="G21" s="21">
        <v>14.757405459525424</v>
      </c>
      <c r="H21" s="21">
        <v>15.919757587525426</v>
      </c>
      <c r="I21" s="21">
        <v>16.873937796610171</v>
      </c>
      <c r="J21" s="21">
        <v>17.489736576271188</v>
      </c>
      <c r="K21" s="21">
        <v>19.295535355932202</v>
      </c>
      <c r="L21" s="21">
        <v>19.911334135593222</v>
      </c>
      <c r="M21" s="21">
        <v>20.296897694915259</v>
      </c>
      <c r="N21" s="21">
        <v>20.804026101694916</v>
      </c>
      <c r="O21" s="21">
        <v>21.311154508474576</v>
      </c>
      <c r="P21" s="21">
        <v>24.793282915254235</v>
      </c>
      <c r="Q21" s="21">
        <v>25.300411322033902</v>
      </c>
      <c r="R21" s="21">
        <v>24.415065559322034</v>
      </c>
    </row>
    <row r="22" spans="1:18">
      <c r="B22" t="s">
        <v>293</v>
      </c>
      <c r="C22">
        <f>B30/10</f>
        <v>38.200000000000003</v>
      </c>
      <c r="D22">
        <f t="shared" ref="D22:G25" si="9">C22-(($C22-$H22)/5)</f>
        <v>37.32</v>
      </c>
      <c r="E22">
        <f t="shared" si="9"/>
        <v>36.44</v>
      </c>
      <c r="F22">
        <f t="shared" si="9"/>
        <v>35.559999999999995</v>
      </c>
      <c r="G22">
        <f t="shared" si="9"/>
        <v>34.679999999999993</v>
      </c>
      <c r="H22">
        <f>C30/10</f>
        <v>33.799999999999997</v>
      </c>
      <c r="I22">
        <f t="shared" ref="I22:L25" si="10">H22-(($H22-$M22)/5)</f>
        <v>33.22</v>
      </c>
      <c r="J22">
        <f t="shared" si="10"/>
        <v>32.64</v>
      </c>
      <c r="K22">
        <f t="shared" si="10"/>
        <v>32.06</v>
      </c>
      <c r="L22">
        <f t="shared" si="10"/>
        <v>31.480000000000004</v>
      </c>
      <c r="M22">
        <f>D30/10</f>
        <v>30.9</v>
      </c>
      <c r="N22">
        <f t="shared" ref="N22:Q25" si="11">M22-(($M22-$R22)/5)</f>
        <v>30.58</v>
      </c>
      <c r="O22">
        <f t="shared" si="11"/>
        <v>30.259999999999998</v>
      </c>
      <c r="P22">
        <f t="shared" si="11"/>
        <v>29.939999999999998</v>
      </c>
      <c r="Q22">
        <f t="shared" si="11"/>
        <v>29.619999999999997</v>
      </c>
      <c r="R22">
        <f>E30/10</f>
        <v>29.3</v>
      </c>
    </row>
    <row r="23" spans="1:18">
      <c r="B23" t="s">
        <v>108</v>
      </c>
      <c r="C23">
        <f>B31/10</f>
        <v>37.200000000000003</v>
      </c>
      <c r="D23">
        <f t="shared" si="9"/>
        <v>37.980000000000004</v>
      </c>
      <c r="E23">
        <f t="shared" si="9"/>
        <v>38.760000000000005</v>
      </c>
      <c r="F23">
        <f t="shared" si="9"/>
        <v>39.540000000000006</v>
      </c>
      <c r="G23">
        <f t="shared" si="9"/>
        <v>40.320000000000007</v>
      </c>
      <c r="H23">
        <f>C31/10</f>
        <v>41.1</v>
      </c>
      <c r="I23">
        <f t="shared" si="10"/>
        <v>40.58</v>
      </c>
      <c r="J23">
        <f t="shared" si="10"/>
        <v>40.059999999999995</v>
      </c>
      <c r="K23">
        <f t="shared" si="10"/>
        <v>39.539999999999992</v>
      </c>
      <c r="L23">
        <f t="shared" si="10"/>
        <v>39.019999999999989</v>
      </c>
      <c r="M23">
        <f>D31/10</f>
        <v>38.5</v>
      </c>
      <c r="N23">
        <f t="shared" si="11"/>
        <v>38.479999999999997</v>
      </c>
      <c r="O23">
        <f t="shared" si="11"/>
        <v>38.459999999999994</v>
      </c>
      <c r="P23">
        <f t="shared" si="11"/>
        <v>38.439999999999991</v>
      </c>
      <c r="Q23">
        <f t="shared" si="11"/>
        <v>38.419999999999987</v>
      </c>
      <c r="R23">
        <f>E31/10</f>
        <v>38.4</v>
      </c>
    </row>
    <row r="24" spans="1:18">
      <c r="B24" t="s">
        <v>294</v>
      </c>
      <c r="C24">
        <f>B32/10</f>
        <v>38.700000000000003</v>
      </c>
      <c r="D24">
        <f t="shared" si="9"/>
        <v>38.700000000000003</v>
      </c>
      <c r="E24">
        <f t="shared" si="9"/>
        <v>38.700000000000003</v>
      </c>
      <c r="F24">
        <f t="shared" si="9"/>
        <v>38.700000000000003</v>
      </c>
      <c r="G24">
        <f t="shared" si="9"/>
        <v>38.700000000000003</v>
      </c>
      <c r="H24">
        <f>C32/10</f>
        <v>38.700000000000003</v>
      </c>
      <c r="I24">
        <f t="shared" si="10"/>
        <v>38.940000000000005</v>
      </c>
      <c r="J24">
        <f t="shared" si="10"/>
        <v>39.180000000000007</v>
      </c>
      <c r="K24">
        <f t="shared" si="10"/>
        <v>39.420000000000009</v>
      </c>
      <c r="L24">
        <f t="shared" si="10"/>
        <v>39.660000000000011</v>
      </c>
      <c r="M24">
        <f>D32/10</f>
        <v>39.9</v>
      </c>
      <c r="N24">
        <f t="shared" si="11"/>
        <v>40.379999999999995</v>
      </c>
      <c r="O24">
        <f t="shared" si="11"/>
        <v>40.859999999999992</v>
      </c>
      <c r="P24">
        <f t="shared" si="11"/>
        <v>41.339999999999989</v>
      </c>
      <c r="Q24">
        <f t="shared" si="11"/>
        <v>41.819999999999986</v>
      </c>
      <c r="R24">
        <f>E32/10</f>
        <v>42.3</v>
      </c>
    </row>
    <row r="25" spans="1:18">
      <c r="B25" t="s">
        <v>295</v>
      </c>
      <c r="C25">
        <f>B33/10</f>
        <v>37.4</v>
      </c>
      <c r="D25">
        <f t="shared" si="9"/>
        <v>36.339999999999996</v>
      </c>
      <c r="E25">
        <f t="shared" si="9"/>
        <v>35.279999999999994</v>
      </c>
      <c r="F25">
        <f t="shared" si="9"/>
        <v>34.219999999999992</v>
      </c>
      <c r="G25">
        <f t="shared" si="9"/>
        <v>33.159999999999989</v>
      </c>
      <c r="H25">
        <f>C33/10</f>
        <v>32.1</v>
      </c>
      <c r="I25">
        <f t="shared" si="10"/>
        <v>32.300000000000004</v>
      </c>
      <c r="J25">
        <f t="shared" si="10"/>
        <v>32.500000000000007</v>
      </c>
      <c r="K25">
        <f t="shared" si="10"/>
        <v>32.70000000000001</v>
      </c>
      <c r="L25">
        <f t="shared" si="10"/>
        <v>32.900000000000013</v>
      </c>
      <c r="M25">
        <f>D33/10</f>
        <v>33.1</v>
      </c>
      <c r="N25">
        <f t="shared" si="11"/>
        <v>32.86</v>
      </c>
      <c r="O25">
        <f t="shared" si="11"/>
        <v>32.619999999999997</v>
      </c>
      <c r="P25">
        <f t="shared" si="11"/>
        <v>32.379999999999995</v>
      </c>
      <c r="Q25">
        <f t="shared" si="11"/>
        <v>32.139999999999993</v>
      </c>
      <c r="R25">
        <f>E33/10</f>
        <v>31.9</v>
      </c>
    </row>
    <row r="28" spans="1:18">
      <c r="A28" t="s">
        <v>19</v>
      </c>
      <c r="C28" s="20"/>
    </row>
    <row r="29" spans="1:18">
      <c r="B29">
        <v>2025</v>
      </c>
      <c r="C29">
        <v>2030</v>
      </c>
      <c r="D29">
        <v>2035</v>
      </c>
      <c r="E29">
        <v>2040</v>
      </c>
      <c r="F29">
        <v>2045</v>
      </c>
    </row>
    <row r="30" spans="1:18">
      <c r="A30" t="s">
        <v>293</v>
      </c>
      <c r="B30">
        <v>382</v>
      </c>
      <c r="C30">
        <v>338</v>
      </c>
      <c r="D30">
        <v>309</v>
      </c>
      <c r="E30">
        <v>293</v>
      </c>
      <c r="F30">
        <v>275</v>
      </c>
    </row>
    <row r="31" spans="1:18">
      <c r="A31" t="s">
        <v>108</v>
      </c>
      <c r="B31">
        <v>372</v>
      </c>
      <c r="C31">
        <v>411</v>
      </c>
      <c r="D31">
        <v>385</v>
      </c>
      <c r="E31">
        <v>384</v>
      </c>
      <c r="F31">
        <v>359</v>
      </c>
    </row>
    <row r="32" spans="1:18">
      <c r="A32" t="s">
        <v>294</v>
      </c>
      <c r="B32">
        <v>387</v>
      </c>
      <c r="C32">
        <v>387</v>
      </c>
      <c r="D32">
        <v>399</v>
      </c>
      <c r="E32">
        <v>423</v>
      </c>
      <c r="F32">
        <v>423</v>
      </c>
      <c r="J32" t="s">
        <v>296</v>
      </c>
    </row>
    <row r="33" spans="1:22">
      <c r="A33" t="s">
        <v>295</v>
      </c>
      <c r="B33">
        <v>374</v>
      </c>
      <c r="C33">
        <v>321</v>
      </c>
      <c r="D33">
        <v>331</v>
      </c>
      <c r="E33">
        <v>319</v>
      </c>
      <c r="F33">
        <v>326</v>
      </c>
      <c r="J33" s="19" t="s">
        <v>44</v>
      </c>
      <c r="K33" s="4">
        <v>2025</v>
      </c>
      <c r="L33" s="4">
        <v>2030</v>
      </c>
      <c r="M33" s="4">
        <v>2035</v>
      </c>
      <c r="N33" s="4">
        <v>2040</v>
      </c>
      <c r="O33" s="4">
        <v>2045</v>
      </c>
      <c r="P33" s="4"/>
      <c r="R33">
        <v>2025</v>
      </c>
      <c r="S33">
        <v>2030</v>
      </c>
      <c r="T33">
        <v>2035</v>
      </c>
      <c r="U33">
        <v>2040</v>
      </c>
      <c r="V33">
        <v>2045</v>
      </c>
    </row>
    <row r="34" spans="1:22">
      <c r="J34" s="19" t="s">
        <v>293</v>
      </c>
      <c r="K34" s="19">
        <f>B30/B39</f>
        <v>3.7561455260570304</v>
      </c>
      <c r="L34" s="19">
        <f t="shared" ref="L34:O34" si="12">C30/C39</f>
        <v>2.8331936295054487</v>
      </c>
      <c r="M34" s="19">
        <f t="shared" si="12"/>
        <v>2.1653819201121234</v>
      </c>
      <c r="N34" s="19">
        <f t="shared" si="12"/>
        <v>1.6323119777158774</v>
      </c>
      <c r="O34" s="19">
        <f t="shared" si="12"/>
        <v>1.2661141804788214</v>
      </c>
      <c r="Q34" t="s">
        <v>293</v>
      </c>
      <c r="R34">
        <f t="shared" ref="R34:V37" si="13">B39/B30</f>
        <v>0.2662303664921466</v>
      </c>
      <c r="S34">
        <f t="shared" si="13"/>
        <v>0.3529585798816568</v>
      </c>
      <c r="T34">
        <f t="shared" si="13"/>
        <v>0.46181229773462779</v>
      </c>
      <c r="U34">
        <f t="shared" si="13"/>
        <v>0.61262798634812288</v>
      </c>
      <c r="V34">
        <f t="shared" si="13"/>
        <v>0.78981818181818175</v>
      </c>
    </row>
    <row r="35" spans="1:22">
      <c r="J35" s="19" t="s">
        <v>108</v>
      </c>
      <c r="K35" s="19">
        <f t="shared" ref="K35:K36" si="14">B31/B40</f>
        <v>3.0769230769230766</v>
      </c>
      <c r="L35" s="19">
        <f t="shared" ref="L35:L37" si="15">C31/C40</f>
        <v>3.1518404907975457</v>
      </c>
      <c r="M35" s="19">
        <f>D31/D40</f>
        <v>2.9547198772064465</v>
      </c>
      <c r="N35" s="19">
        <f t="shared" ref="N35:N37" si="16">E31/E40</f>
        <v>2.8152492668621698</v>
      </c>
      <c r="O35" s="19">
        <f t="shared" ref="O35:O37" si="17">F31/F40</f>
        <v>2.1105232216343328</v>
      </c>
      <c r="Q35" t="s">
        <v>108</v>
      </c>
      <c r="R35">
        <f t="shared" si="13"/>
        <v>0.32500000000000001</v>
      </c>
      <c r="S35">
        <f t="shared" si="13"/>
        <v>0.3172749391727494</v>
      </c>
      <c r="T35">
        <f t="shared" si="13"/>
        <v>0.33844155844155849</v>
      </c>
      <c r="U35">
        <f t="shared" si="13"/>
        <v>0.35520833333333335</v>
      </c>
      <c r="V35">
        <f t="shared" si="13"/>
        <v>0.4738161559888579</v>
      </c>
    </row>
    <row r="36" spans="1:22">
      <c r="A36" t="s">
        <v>172</v>
      </c>
      <c r="J36" s="19" t="s">
        <v>294</v>
      </c>
      <c r="K36" s="19">
        <f t="shared" si="14"/>
        <v>3.1983471074380163</v>
      </c>
      <c r="L36" s="19">
        <f t="shared" si="15"/>
        <v>3.3218884120171674</v>
      </c>
      <c r="M36" s="19">
        <f t="shared" ref="M36:M37" si="18">D32/D41</f>
        <v>2.7479338842975207</v>
      </c>
      <c r="N36" s="19">
        <f t="shared" si="16"/>
        <v>2.1849173553719008</v>
      </c>
      <c r="O36" s="19">
        <f>F32/F41</f>
        <v>2.1849173553719008</v>
      </c>
      <c r="Q36" t="s">
        <v>294</v>
      </c>
      <c r="R36">
        <f t="shared" si="13"/>
        <v>0.31266149870801035</v>
      </c>
      <c r="S36">
        <f t="shared" si="13"/>
        <v>0.30103359173126615</v>
      </c>
      <c r="T36">
        <f t="shared" si="13"/>
        <v>0.36390977443609018</v>
      </c>
      <c r="U36">
        <f t="shared" si="13"/>
        <v>0.45768321513002364</v>
      </c>
      <c r="V36">
        <f t="shared" si="13"/>
        <v>0.45768321513002364</v>
      </c>
    </row>
    <row r="37" spans="1:22">
      <c r="J37" s="19" t="s">
        <v>295</v>
      </c>
      <c r="K37" s="19">
        <f>B33/B42</f>
        <v>2.9612034837688044</v>
      </c>
      <c r="L37" s="19">
        <f t="shared" si="15"/>
        <v>2.7365728900255757</v>
      </c>
      <c r="M37" s="19">
        <f t="shared" si="18"/>
        <v>2.5363984674329503</v>
      </c>
      <c r="N37" s="19">
        <f t="shared" si="16"/>
        <v>2.212205270457698</v>
      </c>
      <c r="O37" s="19">
        <f t="shared" si="17"/>
        <v>1.9709794437726722</v>
      </c>
      <c r="Q37" t="s">
        <v>295</v>
      </c>
      <c r="R37">
        <f t="shared" si="13"/>
        <v>0.3377005347593583</v>
      </c>
      <c r="S37">
        <f t="shared" si="13"/>
        <v>0.36542056074766355</v>
      </c>
      <c r="T37">
        <f t="shared" si="13"/>
        <v>0.39425981873111782</v>
      </c>
      <c r="U37">
        <f t="shared" si="13"/>
        <v>0.45203761755485888</v>
      </c>
      <c r="V37">
        <f t="shared" si="13"/>
        <v>0.50736196319018412</v>
      </c>
    </row>
    <row r="38" spans="1:22">
      <c r="B38">
        <v>2025</v>
      </c>
      <c r="C38">
        <v>2030</v>
      </c>
      <c r="D38">
        <v>2035</v>
      </c>
      <c r="E38">
        <v>2040</v>
      </c>
      <c r="F38">
        <v>2045</v>
      </c>
      <c r="J38" s="19" t="s">
        <v>297</v>
      </c>
      <c r="K38" s="19">
        <f>B33/B43</f>
        <v>2.0326086956521738</v>
      </c>
      <c r="L38" s="19">
        <f t="shared" ref="L38:O38" si="19">C33/C43</f>
        <v>1.9814814814814814</v>
      </c>
      <c r="M38" s="19">
        <f t="shared" si="19"/>
        <v>1.8388888888888888</v>
      </c>
      <c r="N38" s="19">
        <f t="shared" si="19"/>
        <v>1.6030150753768844</v>
      </c>
      <c r="O38" s="19">
        <f t="shared" si="19"/>
        <v>1.4618834080717489</v>
      </c>
      <c r="Q38" t="s">
        <v>297</v>
      </c>
    </row>
    <row r="39" spans="1:22">
      <c r="A39" t="s">
        <v>293</v>
      </c>
      <c r="B39">
        <v>101.7</v>
      </c>
      <c r="C39">
        <v>119.3</v>
      </c>
      <c r="D39">
        <v>142.69999999999999</v>
      </c>
      <c r="E39">
        <v>179.5</v>
      </c>
      <c r="F39">
        <v>217.2</v>
      </c>
    </row>
    <row r="40" spans="1:22">
      <c r="A40" t="s">
        <v>108</v>
      </c>
      <c r="B40">
        <v>120.9</v>
      </c>
      <c r="C40">
        <v>130.4</v>
      </c>
      <c r="D40">
        <v>130.30000000000001</v>
      </c>
      <c r="E40">
        <v>136.4</v>
      </c>
      <c r="F40">
        <v>170.1</v>
      </c>
    </row>
    <row r="41" spans="1:22">
      <c r="A41" t="s">
        <v>294</v>
      </c>
      <c r="B41">
        <v>121</v>
      </c>
      <c r="C41">
        <v>116.5</v>
      </c>
      <c r="D41">
        <v>145.19999999999999</v>
      </c>
      <c r="E41">
        <v>193.6</v>
      </c>
      <c r="F41">
        <v>193.6</v>
      </c>
    </row>
    <row r="42" spans="1:22">
      <c r="A42" t="s">
        <v>295</v>
      </c>
      <c r="B42">
        <v>126.3</v>
      </c>
      <c r="C42">
        <v>117.3</v>
      </c>
      <c r="D42">
        <v>130.5</v>
      </c>
      <c r="E42">
        <v>144.19999999999999</v>
      </c>
      <c r="F42">
        <v>165.4</v>
      </c>
    </row>
    <row r="43" spans="1:22">
      <c r="A43" t="s">
        <v>297</v>
      </c>
      <c r="B43">
        <v>184</v>
      </c>
      <c r="C43">
        <v>162</v>
      </c>
      <c r="D43">
        <v>180</v>
      </c>
      <c r="E43">
        <v>199</v>
      </c>
      <c r="F43">
        <v>223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ereich xmlns="18cc7ac8-e119-4483-877f-14277e1c121d">UEW</Bereich>
    <c613b003a0304efb80eb38de0d996768 xmlns="18cc7ac8-e119-4483-877f-14277e1c121d">
      <Terms xmlns="http://schemas.microsoft.com/office/infopath/2007/PartnerControls"/>
    </c613b003a0304efb80eb38de0d996768>
    <Kostenstelle xmlns="18cc7ac8-e119-4483-877f-14277e1c121d">71-11-26</Kostenstelle>
    <ie6743036f144cba87819402574d6d22 xmlns="18cc7ac8-e119-4483-877f-14277e1c121d">
      <Terms xmlns="http://schemas.microsoft.com/office/infopath/2007/PartnerControls"/>
    </ie6743036f144cba87819402574d6d22>
    <Arbeitspaket xmlns="18cc7ac8-e119-4483-877f-14277e1c121d" xsi:nil="true"/>
    <Kommentar xmlns="18cc7ac8-e119-4483-877f-14277e1c121d" xsi:nil="true"/>
    <TaxCatchAll xmlns="669dbe3f-a46c-47ad-b451-a913d4d113cd" xsi:nil="true"/>
    <kdf6276729774cb0878dbc0d6f091741 xmlns="18cc7ac8-e119-4483-877f-14277e1c121d">
      <Terms xmlns="http://schemas.microsoft.com/office/infopath/2007/PartnerControls"/>
    </kdf6276729774cb0878dbc0d6f091741>
    <Personenbezogene_x0020_Daten xmlns="18cc7ac8-e119-4483-877f-14277e1c121d">false</Personenbezogene_x0020_Daten>
    <ke5dbd58ffee4bc3aac15008e870f6f4 xmlns="18cc7ac8-e119-4483-877f-14277e1c121d">
      <Terms xmlns="http://schemas.microsoft.com/office/infopath/2007/PartnerControls"/>
    </ke5dbd58ffee4bc3aac15008e870f6f4>
    <Arbeitsgebiet xmlns="18cc7ac8-e119-4483-877f-14277e1c121d">Quartier &amp; Stadt</Arbeitsgebiet>
    <Verantwortliche_x0020_Person xmlns="18cc7ac8-e119-4483-877f-14277e1c121d">
      <UserInfo>
        <DisplayName/>
        <AccountId xsi:nil="true"/>
        <AccountType/>
      </UserInfo>
    </Verantwortliche_x0020_Person>
    <Projektstatus xmlns="a4a6ebb5-f703-4dc8-9504-50e3c7d31d11">Akquise</Projektstatu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BE18057A2DB5B42BD96F403E226F2E8" ma:contentTypeVersion="20" ma:contentTypeDescription="Ein neues Dokument erstellen." ma:contentTypeScope="" ma:versionID="e0411619bd34961f474acf9f4851ecba">
  <xsd:schema xmlns:xsd="http://www.w3.org/2001/XMLSchema" xmlns:xs="http://www.w3.org/2001/XMLSchema" xmlns:p="http://schemas.microsoft.com/office/2006/metadata/properties" xmlns:ns2="a4a6ebb5-f703-4dc8-9504-50e3c7d31d11" xmlns:ns3="18cc7ac8-e119-4483-877f-14277e1c121d" xmlns:ns4="669dbe3f-a46c-47ad-b451-a913d4d113cd" targetNamespace="http://schemas.microsoft.com/office/2006/metadata/properties" ma:root="true" ma:fieldsID="3e08eeee6435780015b0903c9499e1c0" ns2:_="" ns3:_="" ns4:_="">
    <xsd:import namespace="a4a6ebb5-f703-4dc8-9504-50e3c7d31d11"/>
    <xsd:import namespace="18cc7ac8-e119-4483-877f-14277e1c121d"/>
    <xsd:import namespace="669dbe3f-a46c-47ad-b451-a913d4d113cd"/>
    <xsd:element name="properties">
      <xsd:complexType>
        <xsd:sequence>
          <xsd:element name="documentManagement">
            <xsd:complexType>
              <xsd:all>
                <xsd:element ref="ns2:SharedWithUsers" minOccurs="0"/>
                <xsd:element ref="ns2:SharedWithDetails" minOccurs="0"/>
                <xsd:element ref="ns3:ie6743036f144cba87819402574d6d22" minOccurs="0"/>
                <xsd:element ref="ns4:TaxCatchAll" minOccurs="0"/>
                <xsd:element ref="ns4:TaxCatchAllLabel" minOccurs="0"/>
                <xsd:element ref="ns3:c613b003a0304efb80eb38de0d996768" minOccurs="0"/>
                <xsd:element ref="ns3:ke5dbd58ffee4bc3aac15008e870f6f4" minOccurs="0"/>
                <xsd:element ref="ns3:kdf6276729774cb0878dbc0d6f091741" minOccurs="0"/>
                <xsd:element ref="ns3:Personenbezogene_x0020_Daten" minOccurs="0"/>
                <xsd:element ref="ns3:Verantwortliche_x0020_Person" minOccurs="0"/>
                <xsd:element ref="ns3:Arbeitspaket" minOccurs="0"/>
                <xsd:element ref="ns3:Kommentar" minOccurs="0"/>
                <xsd:element ref="ns2:Projektstatus"/>
                <xsd:element ref="ns3:Bereich"/>
                <xsd:element ref="ns3:Kostenstelle"/>
                <xsd:element ref="ns3:Arbeitsgebiet"/>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a6ebb5-f703-4dc8-9504-50e3c7d31d11"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Projektstatus" ma:index="25" ma:displayName="Projektstatus" ma:default="Akquise" ma:hidden="true" ma:internalName="Projektstatu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cc7ac8-e119-4483-877f-14277e1c121d" elementFormDefault="qualified">
    <xsd:import namespace="http://schemas.microsoft.com/office/2006/documentManagement/types"/>
    <xsd:import namespace="http://schemas.microsoft.com/office/infopath/2007/PartnerControls"/>
    <xsd:element name="ie6743036f144cba87819402574d6d22" ma:index="10" nillable="true" ma:taxonomy="true" ma:internalName="ie6743036f144cba87819402574d6d22" ma:taxonomyFieldName="Dokumentart" ma:displayName="Dokumentart" ma:default="" ma:fieldId="{2e674303-6f14-4cba-8781-9402574d6d22}" ma:sspId="7e0fa8e5-fa47-494c-8ad4-ff86592e9917" ma:termSetId="112d9dbb-5a6b-4d9a-912b-a0849a05d3e6" ma:anchorId="00000000-0000-0000-0000-000000000000" ma:open="false" ma:isKeyword="false">
      <xsd:complexType>
        <xsd:sequence>
          <xsd:element ref="pc:Terms" minOccurs="0" maxOccurs="1"/>
        </xsd:sequence>
      </xsd:complexType>
    </xsd:element>
    <xsd:element name="c613b003a0304efb80eb38de0d996768" ma:index="14" nillable="true" ma:taxonomy="true" ma:internalName="c613b003a0304efb80eb38de0d996768" ma:taxonomyFieldName="denaStatus" ma:displayName="Status" ma:default="" ma:fieldId="{c613b003-a030-4efb-80eb-38de0d996768}" ma:sspId="7e0fa8e5-fa47-494c-8ad4-ff86592e9917" ma:termSetId="e2ec3aa7-cd59-4481-be9a-2131ce35091c" ma:anchorId="00000000-0000-0000-0000-000000000000" ma:open="false" ma:isKeyword="false">
      <xsd:complexType>
        <xsd:sequence>
          <xsd:element ref="pc:Terms" minOccurs="0" maxOccurs="1"/>
        </xsd:sequence>
      </xsd:complexType>
    </xsd:element>
    <xsd:element name="ke5dbd58ffee4bc3aac15008e870f6f4" ma:index="16" nillable="true" ma:taxonomy="true" ma:internalName="ke5dbd58ffee4bc3aac15008e870f6f4" ma:taxonomyFieldName="Jahr" ma:displayName="Jahr" ma:default="" ma:fieldId="{4e5dbd58-ffee-4bc3-aac1-5008e870f6f4}" ma:sspId="7e0fa8e5-fa47-494c-8ad4-ff86592e9917" ma:termSetId="c23d2f2e-df6b-4bb0-9863-b649d864de44" ma:anchorId="00000000-0000-0000-0000-000000000000" ma:open="false" ma:isKeyword="false">
      <xsd:complexType>
        <xsd:sequence>
          <xsd:element ref="pc:Terms" minOccurs="0" maxOccurs="1"/>
        </xsd:sequence>
      </xsd:complexType>
    </xsd:element>
    <xsd:element name="kdf6276729774cb0878dbc0d6f091741" ma:index="18" nillable="true" ma:taxonomy="true" ma:internalName="kdf6276729774cb0878dbc0d6f091741" ma:taxonomyFieldName="Geteilt" ma:displayName="Geteilt" ma:default="" ma:fieldId="{4df62767-2977-4cb0-878d-bc0d6f091741}" ma:taxonomyMulti="true" ma:sspId="7e0fa8e5-fa47-494c-8ad4-ff86592e9917" ma:termSetId="9a3af6c0-ad03-4464-aa5d-d13323e006f1" ma:anchorId="00000000-0000-0000-0000-000000000000" ma:open="false" ma:isKeyword="false">
      <xsd:complexType>
        <xsd:sequence>
          <xsd:element ref="pc:Terms" minOccurs="0" maxOccurs="1"/>
        </xsd:sequence>
      </xsd:complexType>
    </xsd:element>
    <xsd:element name="Personenbezogene_x0020_Daten" ma:index="20" nillable="true" ma:displayName="PB Daten" ma:default="0" ma:internalName="Personenbezogene_x0020_Daten">
      <xsd:simpleType>
        <xsd:restriction base="dms:Boolean"/>
      </xsd:simpleType>
    </xsd:element>
    <xsd:element name="Verantwortliche_x0020_Person" ma:index="21" nillable="true" ma:displayName="Verantwortlich" ma:SearchPeopleOnly="false" ma:SharePointGroup="0" ma:internalName="Verantwortliche_x0020_Person"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rbeitspaket" ma:index="22" nillable="true" ma:displayName="Arbeitspaket" ma:internalName="Arbeitspaket">
      <xsd:simpleType>
        <xsd:restriction base="dms:Text">
          <xsd:maxLength value="255"/>
        </xsd:restriction>
      </xsd:simpleType>
    </xsd:element>
    <xsd:element name="Kommentar" ma:index="23" nillable="true" ma:displayName="Kommentar" ma:internalName="Kommentar">
      <xsd:simpleType>
        <xsd:restriction base="dms:Note">
          <xsd:maxLength value="255"/>
        </xsd:restriction>
      </xsd:simpleType>
    </xsd:element>
    <xsd:element name="Bereich" ma:index="26" ma:displayName="Bereich" ma:default="UEW" ma:hidden="true" ma:internalName="Bereich">
      <xsd:simpleType>
        <xsd:restriction base="dms:Text">
          <xsd:maxLength value="255"/>
        </xsd:restriction>
      </xsd:simpleType>
    </xsd:element>
    <xsd:element name="Kostenstelle" ma:index="27" ma:displayName="Kostenstelle" ma:default="71-11-26" ma:hidden="true" ma:internalName="Kostenstelle">
      <xsd:simpleType>
        <xsd:restriction base="dms:Text">
          <xsd:maxLength value="255"/>
        </xsd:restriction>
      </xsd:simpleType>
    </xsd:element>
    <xsd:element name="Arbeitsgebiet" ma:index="28" ma:displayName="Arbeitsgebiet" ma:default="Quartier &amp; Stadt" ma:hidden="true" ma:internalName="Arbeitsgebie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9dbe3f-a46c-47ad-b451-a913d4d113cd" elementFormDefault="qualified">
    <xsd:import namespace="http://schemas.microsoft.com/office/2006/documentManagement/types"/>
    <xsd:import namespace="http://schemas.microsoft.com/office/infopath/2007/PartnerControls"/>
    <xsd:element name="TaxCatchAll" ma:index="11" nillable="true" ma:displayName="Taxonomiespalte &quot;Alle abfangen&quot;" ma:hidden="true" ma:list="{6ef284e0-9f98-4948-8cf7-fbd3aa14e47c}" ma:internalName="TaxCatchAll" ma:showField="CatchAllData" ma:web="669dbe3f-a46c-47ad-b451-a913d4d113cd">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iespalte &quot;Alle abfangen&quot;1" ma:hidden="true" ma:list="{6ef284e0-9f98-4948-8cf7-fbd3aa14e47c}" ma:internalName="TaxCatchAllLabel" ma:readOnly="true" ma:showField="CatchAllDataLabel" ma:web="669dbe3f-a46c-47ad-b451-a913d4d113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displayName="Titel"/>
        <xsd:element ref="dc:subject" minOccurs="0" maxOccurs="1"/>
        <xsd:element ref="dc:description" minOccurs="0" maxOccurs="1"/>
        <xsd:element name="keywords" minOccurs="0" maxOccurs="1" type="xsd:string" ma:index="24" ma:displayName="Schlüsselwörter"/>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8267DA-FD1D-41C4-AD69-486A4BEB7220}">
  <ds:schemaRefs>
    <ds:schemaRef ds:uri="http://schemas.microsoft.com/office/2006/documentManagement/types"/>
    <ds:schemaRef ds:uri="75a23df9-a134-452d-acc4-cb1ba0c16233"/>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 ds:uri="18cc7ac8-e119-4483-877f-14277e1c121d"/>
    <ds:schemaRef ds:uri="669dbe3f-a46c-47ad-b451-a913d4d113cd"/>
    <ds:schemaRef ds:uri="a4a6ebb5-f703-4dc8-9504-50e3c7d31d11"/>
  </ds:schemaRefs>
</ds:datastoreItem>
</file>

<file path=customXml/itemProps2.xml><?xml version="1.0" encoding="utf-8"?>
<ds:datastoreItem xmlns:ds="http://schemas.openxmlformats.org/officeDocument/2006/customXml" ds:itemID="{AF0275FC-476F-492E-AF47-BBE5F67DEA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a6ebb5-f703-4dc8-9504-50e3c7d31d11"/>
    <ds:schemaRef ds:uri="18cc7ac8-e119-4483-877f-14277e1c121d"/>
    <ds:schemaRef ds:uri="669dbe3f-a46c-47ad-b451-a913d4d113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A57FFE-5B0A-449F-8542-EC403C5EEB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6</vt:i4>
      </vt:variant>
    </vt:vector>
  </HeadingPairs>
  <TitlesOfParts>
    <vt:vector size="19" baseType="lpstr">
      <vt:lpstr>Deckblatt</vt:lpstr>
      <vt:lpstr>Inhalt</vt:lpstr>
      <vt:lpstr>Dashboard </vt:lpstr>
      <vt:lpstr>01_Gas</vt:lpstr>
      <vt:lpstr>02_Strom</vt:lpstr>
      <vt:lpstr>03_Öl</vt:lpstr>
      <vt:lpstr>04_Biomasse</vt:lpstr>
      <vt:lpstr>05_Fernwärme</vt:lpstr>
      <vt:lpstr>06_Wasserstoff</vt:lpstr>
      <vt:lpstr>07_EU ETS 2</vt:lpstr>
      <vt:lpstr>A1_HVPI</vt:lpstr>
      <vt:lpstr>A2_Rohdaten</vt:lpstr>
      <vt:lpstr>Gas-Strom-Vergleich</vt:lpstr>
      <vt:lpstr>Agora_KN45__2024</vt:lpstr>
      <vt:lpstr>Ariadne_Report__2025</vt:lpstr>
      <vt:lpstr>dena_Biomethan</vt:lpstr>
      <vt:lpstr>Langfristszenarien__2024</vt:lpstr>
      <vt:lpstr>Median</vt:lpstr>
      <vt:lpstr>Projektionsbericht__2026</vt:lpstr>
    </vt:vector>
  </TitlesOfParts>
  <Manager/>
  <Company>Deutsche Energie-Agentur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Moritz Zöphel</dc:creator>
  <cp:keywords/>
  <dc:description/>
  <cp:lastModifiedBy>Steller, Stefanie</cp:lastModifiedBy>
  <cp:revision/>
  <dcterms:created xsi:type="dcterms:W3CDTF">2025-07-07T06:39:27Z</dcterms:created>
  <dcterms:modified xsi:type="dcterms:W3CDTF">2026-09-18T12:19:51Z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0x0101006BE18057A2DB5B42BD96F403E226F2E8</vt:lpwstr>
  </property>
  <property fmtid="{D5CDD505-2E9C-101B-9397-08002B2CF9AE}" pid="3" name="Dokumentart">
    <vt:lpwstr/>
  </property>
  <property fmtid="{D5CDD505-2E9C-101B-9397-08002B2CF9AE}" pid="4" name="MediaServiceImageTags">
    <vt:lpwstr/>
  </property>
  <property fmtid="{D5CDD505-2E9C-101B-9397-08002B2CF9AE}" pid="5" name="g93a2c1a35b64ec787f8704ec4542205">
    <vt:lpwstr/>
  </property>
  <property fmtid="{D5CDD505-2E9C-101B-9397-08002B2CF9AE}" pid="6" name="Jahr">
    <vt:lpwstr/>
  </property>
  <property fmtid="{D5CDD505-2E9C-101B-9397-08002B2CF9AE}" pid="7" name="a9a0450a703e45bf9f25a356067aaa07">
    <vt:lpwstr/>
  </property>
  <property fmtid="{D5CDD505-2E9C-101B-9397-08002B2CF9AE}" pid="8" name="Keywords1">
    <vt:lpwstr/>
  </property>
  <property fmtid="{D5CDD505-2E9C-101B-9397-08002B2CF9AE}" pid="9" name="denaStatus">
    <vt:lpwstr/>
  </property>
  <property fmtid="{D5CDD505-2E9C-101B-9397-08002B2CF9AE}" pid="10" name="Geteilt">
    <vt:lpwstr/>
  </property>
  <property fmtid="{D5CDD505-2E9C-101B-9397-08002B2CF9AE}" pid="11" name="Projektstatus0">
    <vt:lpwstr/>
  </property>
  <property fmtid="{D5CDD505-2E9C-101B-9397-08002B2CF9AE}" pid="12" name="lcf76f155ced4ddcb4097134ff3c332f">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xd_Signature">
    <vt:bool>false</vt:bool>
  </property>
</Properties>
</file>